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erverMeje\AppData\Local\Microsoft\Windows\INetCache\Content.Outlook\6AJMR17C\"/>
    </mc:Choice>
  </mc:AlternateContent>
  <xr:revisionPtr revIDLastSave="0" documentId="13_ncr:1_{E01BDEC5-C7CD-4E25-8702-13A3800EE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Sheet2" sheetId="9" r:id="rId6"/>
  </sheets>
  <definedNames>
    <definedName name="_xlnm.Print_Titles" localSheetId="1">' Račun prihoda i rashoda'!#REF!</definedName>
    <definedName name="_xlnm.Print_Titles" localSheetId="4">'POSEBNI DIO'!$6:$6</definedName>
    <definedName name="_xlnm.Print_Titles" localSheetId="2">'Rashodi prema funkcijskoj kl'!$11:$11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K38" i="7"/>
  <c r="L17" i="7"/>
  <c r="K17" i="7"/>
  <c r="N17" i="7"/>
  <c r="N21" i="7" s="1"/>
  <c r="O17" i="7"/>
  <c r="H51" i="7" l="1"/>
  <c r="P33" i="7"/>
  <c r="O33" i="7"/>
  <c r="N33" i="7"/>
  <c r="L33" i="7"/>
  <c r="I44" i="7"/>
  <c r="J39" i="7"/>
  <c r="H39" i="7"/>
  <c r="G23" i="1"/>
  <c r="M17" i="7"/>
  <c r="L20" i="7"/>
  <c r="L19" i="7"/>
  <c r="M20" i="7"/>
  <c r="M18" i="7"/>
  <c r="G37" i="7"/>
  <c r="F39" i="7"/>
  <c r="L18" i="7"/>
  <c r="E65" i="3"/>
  <c r="F65" i="3"/>
  <c r="G65" i="3"/>
  <c r="H65" i="3"/>
  <c r="I65" i="3"/>
  <c r="F47" i="7"/>
  <c r="G47" i="7"/>
  <c r="H47" i="7"/>
  <c r="I47" i="7"/>
  <c r="J47" i="7"/>
  <c r="M71" i="7"/>
  <c r="M70" i="7"/>
  <c r="M68" i="7"/>
  <c r="M69" i="7"/>
  <c r="M67" i="7"/>
  <c r="M66" i="7"/>
  <c r="M65" i="7"/>
  <c r="M64" i="7"/>
  <c r="M63" i="7"/>
  <c r="E84" i="3"/>
  <c r="F84" i="3"/>
  <c r="G84" i="3"/>
  <c r="H84" i="3"/>
  <c r="I84" i="3"/>
  <c r="N19" i="7"/>
  <c r="O19" i="7"/>
  <c r="P19" i="7"/>
  <c r="N18" i="7"/>
  <c r="O18" i="7"/>
  <c r="P18" i="7"/>
  <c r="P17" i="7"/>
  <c r="M58" i="7"/>
  <c r="N58" i="7"/>
  <c r="O58" i="7"/>
  <c r="P58" i="7"/>
  <c r="L58" i="7"/>
  <c r="D81" i="3"/>
  <c r="D78" i="3"/>
  <c r="D74" i="3"/>
  <c r="K26" i="7"/>
  <c r="K20" i="7"/>
  <c r="K18" i="7"/>
  <c r="N20" i="7"/>
  <c r="M19" i="7"/>
  <c r="K19" i="7"/>
  <c r="E47" i="7"/>
  <c r="E46" i="7" s="1"/>
  <c r="F34" i="7"/>
  <c r="F33" i="7" s="1"/>
  <c r="G34" i="7"/>
  <c r="G33" i="7" s="1"/>
  <c r="H34" i="7"/>
  <c r="H33" i="7" s="1"/>
  <c r="I34" i="7"/>
  <c r="I33" i="7" s="1"/>
  <c r="J34" i="7"/>
  <c r="J33" i="7" s="1"/>
  <c r="E34" i="7"/>
  <c r="E33" i="7" s="1"/>
  <c r="F30" i="7"/>
  <c r="F29" i="7" s="1"/>
  <c r="G30" i="7"/>
  <c r="G29" i="7" s="1"/>
  <c r="H30" i="7"/>
  <c r="H29" i="7" s="1"/>
  <c r="I30" i="7"/>
  <c r="I29" i="7" s="1"/>
  <c r="J30" i="7"/>
  <c r="J29" i="7" s="1"/>
  <c r="E30" i="7"/>
  <c r="E29" i="7" s="1"/>
  <c r="K33" i="7" s="1"/>
  <c r="D84" i="3"/>
  <c r="D65" i="3"/>
  <c r="I9" i="1"/>
  <c r="H9" i="1"/>
  <c r="J9" i="1"/>
  <c r="K9" i="1"/>
  <c r="M26" i="7"/>
  <c r="N26" i="7"/>
  <c r="O26" i="7"/>
  <c r="P26" i="7"/>
  <c r="L26" i="7"/>
  <c r="O20" i="7"/>
  <c r="P20" i="7"/>
  <c r="F30" i="3"/>
  <c r="N71" i="7" l="1"/>
  <c r="L21" i="7"/>
  <c r="Q58" i="7"/>
  <c r="K21" i="7"/>
  <c r="M21" i="7"/>
  <c r="O22" i="7"/>
  <c r="O21" i="7"/>
  <c r="P21" i="7"/>
  <c r="G9" i="1"/>
  <c r="F9" i="1"/>
  <c r="F51" i="7"/>
  <c r="F50" i="7" s="1"/>
  <c r="G51" i="7"/>
  <c r="G50" i="7" s="1"/>
  <c r="G11" i="7" s="1"/>
  <c r="H50" i="7"/>
  <c r="I51" i="7"/>
  <c r="I50" i="7" s="1"/>
  <c r="J51" i="7"/>
  <c r="J50" i="7" s="1"/>
  <c r="F18" i="7"/>
  <c r="F17" i="7" s="1"/>
  <c r="F12" i="7" s="1"/>
  <c r="G18" i="7"/>
  <c r="G17" i="7" s="1"/>
  <c r="G12" i="7" s="1"/>
  <c r="H18" i="7"/>
  <c r="H17" i="7" s="1"/>
  <c r="H12" i="7" s="1"/>
  <c r="I18" i="7"/>
  <c r="I17" i="7" s="1"/>
  <c r="I12" i="7" s="1"/>
  <c r="J18" i="7"/>
  <c r="J17" i="7" s="1"/>
  <c r="J12" i="7" s="1"/>
  <c r="E62" i="3"/>
  <c r="F62" i="3"/>
  <c r="G62" i="3"/>
  <c r="H62" i="3"/>
  <c r="I62" i="3"/>
  <c r="E59" i="3"/>
  <c r="F59" i="3"/>
  <c r="G59" i="3"/>
  <c r="H59" i="3"/>
  <c r="I59" i="3"/>
  <c r="E57" i="3"/>
  <c r="F57" i="3"/>
  <c r="G57" i="3"/>
  <c r="H57" i="3"/>
  <c r="I57" i="3"/>
  <c r="E55" i="3"/>
  <c r="F55" i="3"/>
  <c r="G55" i="3"/>
  <c r="H55" i="3"/>
  <c r="I55" i="3"/>
  <c r="D62" i="3"/>
  <c r="D59" i="3"/>
  <c r="D57" i="3"/>
  <c r="D55" i="3"/>
  <c r="E81" i="3"/>
  <c r="F81" i="3"/>
  <c r="G81" i="3"/>
  <c r="H81" i="3"/>
  <c r="I81" i="3"/>
  <c r="E78" i="3"/>
  <c r="F78" i="3"/>
  <c r="G78" i="3"/>
  <c r="H78" i="3"/>
  <c r="I78" i="3"/>
  <c r="E76" i="3"/>
  <c r="F76" i="3"/>
  <c r="G76" i="3"/>
  <c r="H76" i="3"/>
  <c r="I76" i="3"/>
  <c r="D76" i="3"/>
  <c r="D73" i="3" s="1"/>
  <c r="E74" i="3"/>
  <c r="F74" i="3"/>
  <c r="G74" i="3"/>
  <c r="H74" i="3"/>
  <c r="I74" i="3"/>
  <c r="F65" i="7"/>
  <c r="F64" i="7" s="1"/>
  <c r="F63" i="7" s="1"/>
  <c r="G65" i="7"/>
  <c r="G64" i="7" s="1"/>
  <c r="G63" i="7" s="1"/>
  <c r="H65" i="7"/>
  <c r="H64" i="7" s="1"/>
  <c r="H63" i="7" s="1"/>
  <c r="I65" i="7"/>
  <c r="I64" i="7" s="1"/>
  <c r="J65" i="7"/>
  <c r="J64" i="7" s="1"/>
  <c r="F60" i="7"/>
  <c r="F59" i="7" s="1"/>
  <c r="G60" i="7"/>
  <c r="G59" i="7" s="1"/>
  <c r="H60" i="7"/>
  <c r="H59" i="7" s="1"/>
  <c r="I60" i="7"/>
  <c r="I59" i="7" s="1"/>
  <c r="J60" i="7"/>
  <c r="J59" i="7" s="1"/>
  <c r="F56" i="7"/>
  <c r="F55" i="7" s="1"/>
  <c r="G56" i="7"/>
  <c r="G55" i="7" s="1"/>
  <c r="H56" i="7"/>
  <c r="H55" i="7" s="1"/>
  <c r="I56" i="7"/>
  <c r="I55" i="7" s="1"/>
  <c r="J56" i="7"/>
  <c r="J55" i="7" s="1"/>
  <c r="F44" i="7"/>
  <c r="G44" i="7"/>
  <c r="H44" i="7"/>
  <c r="J44" i="7"/>
  <c r="F42" i="7"/>
  <c r="G42" i="7"/>
  <c r="H42" i="7"/>
  <c r="I42" i="7"/>
  <c r="J42" i="7"/>
  <c r="G39" i="7"/>
  <c r="I39" i="7"/>
  <c r="F37" i="7"/>
  <c r="H37" i="7"/>
  <c r="I37" i="7"/>
  <c r="J37" i="7"/>
  <c r="F26" i="7"/>
  <c r="F25" i="7" s="1"/>
  <c r="G26" i="7"/>
  <c r="G25" i="7" s="1"/>
  <c r="H26" i="7"/>
  <c r="H25" i="7" s="1"/>
  <c r="I26" i="7"/>
  <c r="I25" i="7" s="1"/>
  <c r="J26" i="7"/>
  <c r="J25" i="7" s="1"/>
  <c r="F21" i="7"/>
  <c r="F20" i="7" s="1"/>
  <c r="G21" i="7"/>
  <c r="G20" i="7" s="1"/>
  <c r="H21" i="7"/>
  <c r="H20" i="7" s="1"/>
  <c r="I21" i="7"/>
  <c r="I20" i="7" s="1"/>
  <c r="J21" i="7"/>
  <c r="J20" i="7" s="1"/>
  <c r="E65" i="7"/>
  <c r="E60" i="7"/>
  <c r="E56" i="7"/>
  <c r="E55" i="7" s="1"/>
  <c r="E51" i="7"/>
  <c r="E50" i="7" s="1"/>
  <c r="E44" i="7"/>
  <c r="E42" i="7"/>
  <c r="E39" i="7"/>
  <c r="E37" i="7"/>
  <c r="E26" i="7"/>
  <c r="E25" i="7" s="1"/>
  <c r="E21" i="7"/>
  <c r="E20" i="7" s="1"/>
  <c r="E18" i="7"/>
  <c r="E17" i="7" s="1"/>
  <c r="E12" i="7" s="1"/>
  <c r="C13" i="5"/>
  <c r="C12" i="5" s="1"/>
  <c r="D13" i="5"/>
  <c r="D12" i="5" s="1"/>
  <c r="E13" i="5"/>
  <c r="E12" i="5" s="1"/>
  <c r="F13" i="5"/>
  <c r="F12" i="5" s="1"/>
  <c r="G13" i="5"/>
  <c r="G12" i="5" s="1"/>
  <c r="B13" i="5"/>
  <c r="B12" i="5" s="1"/>
  <c r="D26" i="3"/>
  <c r="E26" i="3"/>
  <c r="F26" i="3"/>
  <c r="G26" i="3"/>
  <c r="H26" i="3"/>
  <c r="I26" i="3"/>
  <c r="E11" i="3"/>
  <c r="E10" i="3" s="1"/>
  <c r="F11" i="3"/>
  <c r="F10" i="3" s="1"/>
  <c r="G11" i="3"/>
  <c r="G10" i="3" s="1"/>
  <c r="H11" i="3"/>
  <c r="H10" i="3" s="1"/>
  <c r="I11" i="3"/>
  <c r="I10" i="3" s="1"/>
  <c r="D11" i="3"/>
  <c r="D10" i="3" s="1"/>
  <c r="E30" i="3"/>
  <c r="G30" i="3"/>
  <c r="H30" i="3"/>
  <c r="I30" i="3"/>
  <c r="D30" i="3"/>
  <c r="H11" i="7" l="1"/>
  <c r="J63" i="7"/>
  <c r="J11" i="7"/>
  <c r="I63" i="7"/>
  <c r="I11" i="7"/>
  <c r="H14" i="7"/>
  <c r="G14" i="7"/>
  <c r="L25" i="7"/>
  <c r="F11" i="7"/>
  <c r="J14" i="7"/>
  <c r="F14" i="7"/>
  <c r="I14" i="7"/>
  <c r="K32" i="7"/>
  <c r="K40" i="7" s="1"/>
  <c r="O25" i="7"/>
  <c r="M25" i="7"/>
  <c r="N25" i="7"/>
  <c r="N32" i="7"/>
  <c r="N40" i="7" s="1"/>
  <c r="I36" i="7"/>
  <c r="O27" i="7" s="1"/>
  <c r="P25" i="7"/>
  <c r="E16" i="7"/>
  <c r="E49" i="7"/>
  <c r="E64" i="7"/>
  <c r="E59" i="7"/>
  <c r="K31" i="7" s="1"/>
  <c r="E36" i="7"/>
  <c r="I16" i="7"/>
  <c r="G16" i="7"/>
  <c r="H16" i="7"/>
  <c r="O32" i="7"/>
  <c r="O40" i="7" s="1"/>
  <c r="J16" i="7"/>
  <c r="F16" i="7"/>
  <c r="H49" i="7"/>
  <c r="G49" i="7"/>
  <c r="M32" i="7"/>
  <c r="M40" i="7" s="1"/>
  <c r="J49" i="7"/>
  <c r="F49" i="7"/>
  <c r="P32" i="7"/>
  <c r="P40" i="7" s="1"/>
  <c r="L32" i="7"/>
  <c r="L40" i="7" s="1"/>
  <c r="I41" i="7"/>
  <c r="I13" i="7" s="1"/>
  <c r="I49" i="7"/>
  <c r="D54" i="3"/>
  <c r="G36" i="7"/>
  <c r="G13" i="7" s="1"/>
  <c r="H54" i="7"/>
  <c r="J54" i="7"/>
  <c r="H36" i="7"/>
  <c r="J41" i="7"/>
  <c r="P28" i="7" s="1"/>
  <c r="F41" i="7"/>
  <c r="L28" i="7" s="1"/>
  <c r="G41" i="7"/>
  <c r="F36" i="7"/>
  <c r="G54" i="7"/>
  <c r="I54" i="7"/>
  <c r="J36" i="7"/>
  <c r="H41" i="7"/>
  <c r="G54" i="3"/>
  <c r="G73" i="3"/>
  <c r="H73" i="3"/>
  <c r="H54" i="3"/>
  <c r="F54" i="3"/>
  <c r="I54" i="3"/>
  <c r="E54" i="3"/>
  <c r="F73" i="3"/>
  <c r="I73" i="3"/>
  <c r="E73" i="3"/>
  <c r="G25" i="3"/>
  <c r="F25" i="3"/>
  <c r="H25" i="3"/>
  <c r="D25" i="3"/>
  <c r="I25" i="3"/>
  <c r="E25" i="3"/>
  <c r="F54" i="7"/>
  <c r="E41" i="7"/>
  <c r="K28" i="7" s="1"/>
  <c r="I10" i="7" l="1"/>
  <c r="I9" i="7" s="1"/>
  <c r="I8" i="7" s="1"/>
  <c r="H13" i="7"/>
  <c r="H10" i="7" s="1"/>
  <c r="H9" i="7" s="1"/>
  <c r="H8" i="7" s="1"/>
  <c r="G10" i="7"/>
  <c r="G9" i="7" s="1"/>
  <c r="G8" i="7" s="1"/>
  <c r="E14" i="7"/>
  <c r="K25" i="7"/>
  <c r="E11" i="7"/>
  <c r="E13" i="7"/>
  <c r="F13" i="7"/>
  <c r="F10" i="7" s="1"/>
  <c r="F9" i="7" s="1"/>
  <c r="F8" i="7" s="1"/>
  <c r="J13" i="7"/>
  <c r="J10" i="7" s="1"/>
  <c r="J9" i="7" s="1"/>
  <c r="J8" i="7" s="1"/>
  <c r="I32" i="7"/>
  <c r="I15" i="7" s="1"/>
  <c r="F32" i="7"/>
  <c r="F15" i="7" s="1"/>
  <c r="E54" i="7"/>
  <c r="K43" i="7" s="1"/>
  <c r="G32" i="7"/>
  <c r="G15" i="7" s="1"/>
  <c r="H32" i="7"/>
  <c r="H15" i="7" s="1"/>
  <c r="J32" i="7"/>
  <c r="J15" i="7" s="1"/>
  <c r="K27" i="7"/>
  <c r="E32" i="7"/>
  <c r="E63" i="7"/>
  <c r="N27" i="7"/>
  <c r="P27" i="7"/>
  <c r="P38" i="7" s="1"/>
  <c r="L27" i="7"/>
  <c r="L38" i="7" s="1"/>
  <c r="M27" i="7"/>
  <c r="O28" i="7"/>
  <c r="O38" i="7" s="1"/>
  <c r="M28" i="7"/>
  <c r="N28" i="7"/>
  <c r="H12" i="1"/>
  <c r="H15" i="1" s="1"/>
  <c r="H22" i="1"/>
  <c r="F38" i="1"/>
  <c r="G35" i="1" s="1"/>
  <c r="G38" i="1" s="1"/>
  <c r="I35" i="1" s="1"/>
  <c r="I38" i="1" s="1"/>
  <c r="J35" i="1" s="1"/>
  <c r="J38" i="1" s="1"/>
  <c r="K35" i="1" s="1"/>
  <c r="K38" i="1" s="1"/>
  <c r="K22" i="1"/>
  <c r="J22" i="1"/>
  <c r="I22" i="1"/>
  <c r="G22" i="1"/>
  <c r="F22" i="1"/>
  <c r="K12" i="1"/>
  <c r="K15" i="1" s="1"/>
  <c r="J12" i="1"/>
  <c r="J15" i="1" s="1"/>
  <c r="J23" i="1" s="1"/>
  <c r="J29" i="1" s="1"/>
  <c r="I12" i="1"/>
  <c r="G12" i="1"/>
  <c r="F12" i="1"/>
  <c r="E10" i="7" l="1"/>
  <c r="E9" i="7" s="1"/>
  <c r="E8" i="7" s="1"/>
  <c r="H23" i="1"/>
  <c r="H29" i="1" s="1"/>
  <c r="H30" i="1" s="1"/>
  <c r="E15" i="7"/>
  <c r="M38" i="7"/>
  <c r="N38" i="7"/>
  <c r="G15" i="1"/>
  <c r="G29" i="1" s="1"/>
  <c r="G30" i="1" s="1"/>
  <c r="H35" i="1"/>
  <c r="H38" i="1" s="1"/>
  <c r="I15" i="1"/>
  <c r="I23" i="1" s="1"/>
  <c r="I29" i="1" s="1"/>
  <c r="I30" i="1" s="1"/>
  <c r="F15" i="1"/>
  <c r="F23" i="1" s="1"/>
  <c r="F29" i="1" s="1"/>
  <c r="K23" i="1"/>
  <c r="K29" i="1" s="1"/>
  <c r="K30" i="1" s="1"/>
  <c r="J30" i="1"/>
  <c r="F30" i="1" l="1"/>
</calcChain>
</file>

<file path=xl/sharedStrings.xml><?xml version="1.0" encoding="utf-8"?>
<sst xmlns="http://schemas.openxmlformats.org/spreadsheetml/2006/main" count="297" uniqueCount="149">
  <si>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</si>
  <si>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</si>
  <si>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</si>
  <si>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</si>
  <si>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</si>
  <si>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</si>
  <si>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</si>
  <si>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</si>
  <si>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</si>
  <si>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</si>
  <si>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</si>
  <si>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</si>
  <si>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</si>
  <si>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</si>
  <si>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</si>
  <si>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</si>
  <si>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</si>
  <si>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</si>
  <si>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</si>
  <si>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</si>
  <si>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</si>
  <si>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</si>
  <si>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</si>
  <si>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</si>
  <si>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</si>
  <si>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</si>
  <si>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</si>
  <si>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</si>
  <si>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</si>
  <si>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</si>
  <si>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</si>
  <si>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</si>
  <si>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</si>
  <si>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</si>
  <si>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</si>
  <si>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</si>
  <si>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</si>
  <si>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</si>
  <si>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</si>
  <si>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</si>
  <si>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</si>
  <si>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</si>
  <si>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</si>
  <si>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</si>
  <si>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</si>
  <si>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</si>
  <si>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</si>
  <si>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Prihodi od upravnih i administrativnih pristojbi, priistojbi po posebnim propisima i naknada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</si>
  <si>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</si>
  <si>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</si>
  <si>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</si>
  <si>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</si>
  <si>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</si>
  <si>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</si>
  <si>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</si>
  <si>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</si>
  <si>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</si>
  <si>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</si>
  <si>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</si>
  <si>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</si>
  <si>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</si>
  <si>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07 Zdravstvo</t>
  </si>
  <si>
    <t>072 Službe za vanjske pacijente</t>
  </si>
  <si>
    <t>Izvršenje 2022.*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</si>
  <si>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</si>
  <si>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</si>
  <si>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</si>
  <si>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</si>
  <si>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</si>
  <si>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</si>
  <si>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</si>
  <si>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</si>
  <si>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</si>
  <si>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</si>
  <si>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</si>
  <si>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</si>
  <si>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</si>
  <si>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</si>
  <si>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</si>
  <si>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</si>
  <si>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Prihodi od prodaje proizvoda i robe te pruženih usluga, prihodi od donacija te povrati po protestir. jamstvima</t>
  </si>
  <si>
    <t>PROGRAM 3020</t>
  </si>
  <si>
    <t>ZDRAVSTVO</t>
  </si>
  <si>
    <t>Aktivnost A302001</t>
  </si>
  <si>
    <t>RASHODI DJELATNOSTI</t>
  </si>
  <si>
    <t>VLASTITI PRIHODI</t>
  </si>
  <si>
    <t>Izvor financiranja 4.8</t>
  </si>
  <si>
    <t>Prihodi za posebne namjene PK</t>
  </si>
  <si>
    <t>Izvor financiranja 5.4</t>
  </si>
  <si>
    <t>Pomoći PK</t>
  </si>
  <si>
    <t>Aktivnost A302002</t>
  </si>
  <si>
    <t>IZGRADNJA I UREĐENJE OBJEKATA TE NABAVA I ODRŽAVANJE OPREME</t>
  </si>
  <si>
    <t>Izvor financiranja 4.4</t>
  </si>
  <si>
    <t>Aktivnost A302006</t>
  </si>
  <si>
    <t>Izvor financiranja1.1</t>
  </si>
  <si>
    <t>SPECIJALISTIČKO USAVRŠAVANJE</t>
  </si>
  <si>
    <t>Aktivnost T302002</t>
  </si>
  <si>
    <t>ULJP-STJECANJE PRVOG RADNOG ISKUSTVA</t>
  </si>
  <si>
    <t>Izvor financiranja 5.5</t>
  </si>
  <si>
    <t xml:space="preserve"> Pomoći EU za PK</t>
  </si>
  <si>
    <t>Aktivnost T3020027</t>
  </si>
  <si>
    <t>Dodatni tim za mentalno zdravlje djece i adolescenata</t>
  </si>
  <si>
    <t>Izvor financiranja 1.1</t>
  </si>
  <si>
    <t>Brojčana oznaka</t>
  </si>
  <si>
    <t>4.8</t>
  </si>
  <si>
    <t>4.4</t>
  </si>
  <si>
    <t>5</t>
  </si>
  <si>
    <t>5.4</t>
  </si>
  <si>
    <t>5.5</t>
  </si>
  <si>
    <t>3.2</t>
  </si>
  <si>
    <t>vlastiti prihodi proračunskih korisnika</t>
  </si>
  <si>
    <t>Prihodi za posebne namjene</t>
  </si>
  <si>
    <t>Pomoći</t>
  </si>
  <si>
    <t>5.</t>
  </si>
  <si>
    <t>Vlastiti prihodi</t>
  </si>
  <si>
    <t>PRIHODI POSLOVANJA PREMA IZVORIMA FINANCIRANJA</t>
  </si>
  <si>
    <t>RASHODI POSLOVANJA PREMA IZVORIMA FINANCIRANJA</t>
  </si>
  <si>
    <t>Prihodi od imovine</t>
  </si>
  <si>
    <t>Izvor financiranja 3.2</t>
  </si>
  <si>
    <t>6.2</t>
  </si>
  <si>
    <t>Donacije PK</t>
  </si>
  <si>
    <t>Izvor financiranja 6.2</t>
  </si>
  <si>
    <t xml:space="preserve">Donacije </t>
  </si>
  <si>
    <t>1.1</t>
  </si>
  <si>
    <t>Vlastiti prihodi proračunskih korisnika</t>
  </si>
  <si>
    <t>Izvršenje 2023</t>
  </si>
  <si>
    <t>Proračun 2024.</t>
  </si>
  <si>
    <t>1. Rebalans 2024.</t>
  </si>
  <si>
    <t>Plan za 2025.</t>
  </si>
  <si>
    <t>Projekcija 
za 2027.</t>
  </si>
  <si>
    <t>RAZDJEL 003</t>
  </si>
  <si>
    <t>UPRAVNI ODJEL ZA ZDRAVSTVO, SOCIJALNU SKRB I DEMOGRAFIJU</t>
  </si>
  <si>
    <t>GLAVA 00302</t>
  </si>
  <si>
    <t>USTANOVE U ZDRAVSTVU</t>
  </si>
  <si>
    <t>RKP 31260</t>
  </si>
  <si>
    <t>Poliklinika za rehabilitaciju osoba sa smetnjama u razvoju</t>
  </si>
  <si>
    <t>Vlastiti prihodi i primici</t>
  </si>
  <si>
    <t xml:space="preserve">Prihodi za posebne namjene </t>
  </si>
  <si>
    <t>5.4.1.</t>
  </si>
  <si>
    <t>5.4.2.</t>
  </si>
  <si>
    <t>Izvršenje 2023.*</t>
  </si>
  <si>
    <t>Plan 2024.</t>
  </si>
  <si>
    <t>Proračun za 2025.</t>
  </si>
  <si>
    <t>Projekcija proračuna
za 2027.</t>
  </si>
  <si>
    <t>Rrazred i naziv</t>
  </si>
  <si>
    <t xml:space="preserve"> </t>
  </si>
  <si>
    <t>Izvršenje 2023.</t>
  </si>
  <si>
    <t>FINANCIJSKI PLAN PRORAČUNSKOG KORISNIKA JEDINICE LOKALNE I PODRUČNE (REGIONALNE) SAMOUPRAVE 
ZA 2025. I PROJEKCIJA ZA 2026. I 2027. GODINU</t>
  </si>
  <si>
    <t>1. Rebalans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</si>
</sst>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B050"/>
      <name val="Arial"/>
      <family val="2"/>
      <charset val="238"/>
    </font>
    <font>
      <sz val="12"/>
      <color rgb="FF00B050"/>
      <name val="Calibri"/>
      <family val="2"/>
      <charset val="238"/>
      <scheme val="minor"/>
    </font>
    <font>
      <b/>
      <sz val="12"/>
      <color rgb="FF00B0F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47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6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3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9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8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20" fillId="0" borderId="3" xfId="1" applyNumberFormat="1" applyFont="1" applyBorder="1" applyAlignment="1">
      <alignment horizontal="righ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17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" fontId="8" fillId="2" borderId="4" xfId="0" quotePrefix="1" applyNumberFormat="1" applyFont="1" applyFill="1" applyBorder="1" applyAlignment="1">
      <alignment horizontal="center" vertical="center"/>
    </xf>
    <xf numFmtId="1" fontId="10" fillId="2" borderId="1" xfId="0" quotePrefix="1" applyNumberFormat="1" applyFont="1" applyFill="1" applyBorder="1" applyAlignment="1">
      <alignment horizontal="left" vertical="center"/>
    </xf>
    <xf numFmtId="0" fontId="28" fillId="0" borderId="0" xfId="0" applyFont="1"/>
    <xf numFmtId="0" fontId="5" fillId="0" borderId="0" xfId="0" applyFont="1" applyAlignment="1">
      <alignment vertical="center" wrapText="1"/>
    </xf>
    <xf numFmtId="4" fontId="3" fillId="8" borderId="4" xfId="0" applyNumberFormat="1" applyFont="1" applyFill="1" applyBorder="1" applyAlignment="1">
      <alignment horizontal="right" vertical="center" wrapText="1"/>
    </xf>
    <xf numFmtId="4" fontId="17" fillId="6" borderId="4" xfId="0" applyNumberFormat="1" applyFont="1" applyFill="1" applyBorder="1" applyAlignment="1">
      <alignment horizontal="right" vertical="center" wrapText="1"/>
    </xf>
    <xf numFmtId="4" fontId="3" fillId="9" borderId="4" xfId="0" applyNumberFormat="1" applyFont="1" applyFill="1" applyBorder="1" applyAlignment="1">
      <alignment horizontal="right" vertical="center" wrapText="1"/>
    </xf>
    <xf numFmtId="4" fontId="3" fillId="11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4" fontId="6" fillId="7" borderId="4" xfId="0" applyNumberFormat="1" applyFont="1" applyFill="1" applyBorder="1" applyAlignment="1">
      <alignment horizontal="right" vertical="center" wrapText="1"/>
    </xf>
    <xf numFmtId="4" fontId="6" fillId="1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9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4" fontId="0" fillId="0" borderId="3" xfId="0" applyNumberFormat="1" applyBorder="1"/>
    <xf numFmtId="0" fontId="0" fillId="0" borderId="3" xfId="0" applyBorder="1"/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/>
    <xf numFmtId="4" fontId="0" fillId="0" borderId="2" xfId="0" applyNumberFormat="1" applyBorder="1"/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3" fillId="12" borderId="4" xfId="0" applyNumberFormat="1" applyFont="1" applyFill="1" applyBorder="1" applyAlignment="1">
      <alignment horizontal="right"/>
    </xf>
    <xf numFmtId="4" fontId="3" fillId="12" borderId="4" xfId="0" applyNumberFormat="1" applyFont="1" applyFill="1" applyBorder="1" applyAlignment="1">
      <alignment horizontal="right" wrapText="1"/>
    </xf>
    <xf numFmtId="0" fontId="3" fillId="12" borderId="4" xfId="0" applyFont="1" applyFill="1" applyBorder="1" applyAlignment="1">
      <alignment horizontal="left" vertical="center" wrapText="1"/>
    </xf>
    <xf numFmtId="4" fontId="3" fillId="12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21" fillId="2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 wrapText="1"/>
    </xf>
    <xf numFmtId="0" fontId="21" fillId="5" borderId="4" xfId="0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4" fontId="9" fillId="0" borderId="3" xfId="0" quotePrefix="1" applyNumberFormat="1" applyFont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2" fontId="0" fillId="0" borderId="3" xfId="0" applyNumberFormat="1" applyBorder="1"/>
    <xf numFmtId="2" fontId="0" fillId="0" borderId="2" xfId="0" applyNumberFormat="1" applyBorder="1"/>
    <xf numFmtId="2" fontId="1" fillId="0" borderId="3" xfId="0" applyNumberFormat="1" applyFont="1" applyBorder="1"/>
    <xf numFmtId="2" fontId="1" fillId="0" borderId="2" xfId="0" applyNumberFormat="1" applyFont="1" applyBorder="1"/>
    <xf numFmtId="0" fontId="8" fillId="2" borderId="0" xfId="0" applyFont="1" applyFill="1" applyAlignment="1">
      <alignment horizontal="center" vertical="center" wrapText="1"/>
    </xf>
    <xf numFmtId="4" fontId="27" fillId="0" borderId="3" xfId="1" applyNumberFormat="1" applyFont="1" applyBorder="1" applyAlignment="1">
      <alignment horizontal="right" wrapText="1"/>
    </xf>
    <xf numFmtId="4" fontId="28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right" vertical="center" wrapText="1"/>
    </xf>
    <xf numFmtId="4" fontId="36" fillId="0" borderId="0" xfId="0" applyNumberFormat="1" applyFont="1" applyAlignment="1">
      <alignment horizontal="right" wrapText="1"/>
    </xf>
    <xf numFmtId="4" fontId="36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4" fontId="0" fillId="0" borderId="0" xfId="0" applyNumberFormat="1"/>
    <xf numFmtId="4" fontId="8" fillId="2" borderId="3" xfId="0" quotePrefix="1" applyNumberFormat="1" applyFont="1" applyFill="1" applyBorder="1" applyAlignment="1">
      <alignment horizontal="right"/>
    </xf>
    <xf numFmtId="0" fontId="37" fillId="0" borderId="0" xfId="0" applyFont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/>
    </xf>
    <xf numFmtId="49" fontId="8" fillId="2" borderId="4" xfId="0" quotePrefix="1" applyNumberFormat="1" applyFont="1" applyFill="1" applyBorder="1" applyAlignment="1">
      <alignment horizontal="center" vertical="center"/>
    </xf>
    <xf numFmtId="49" fontId="10" fillId="2" borderId="1" xfId="0" quotePrefix="1" applyNumberFormat="1" applyFont="1" applyFill="1" applyBorder="1" applyAlignment="1">
      <alignment horizontal="left" vertical="center"/>
    </xf>
    <xf numFmtId="49" fontId="10" fillId="2" borderId="4" xfId="0" quotePrefix="1" applyNumberFormat="1" applyFont="1" applyFill="1" applyBorder="1" applyAlignment="1">
      <alignment horizontal="left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1" fontId="8" fillId="2" borderId="4" xfId="0" quotePrefix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left" wrapText="1"/>
    </xf>
    <xf numFmtId="1" fontId="26" fillId="2" borderId="4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left" vertical="center"/>
    </xf>
    <xf numFmtId="1" fontId="10" fillId="2" borderId="4" xfId="0" quotePrefix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colors>
    <mruColors>
      <color rgb="FFED4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"/>
    </sheetView>
  </sheetViews>
  <sheetFormatPr defaultRowHeight="15" x14ac:dyDescent="0.25"/>
  <cols>
    <col min="5" max="7" width="25.28515625" customWidth="1"/>
    <col min="8" max="8" width="23.42578125" customWidth="1"/>
    <col min="9" max="11" width="25.28515625" customWidth="1"/>
  </cols>
  <sheetData>
    <row r="1" spans="1:11" ht="42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172"/>
      <c r="J3" s="184"/>
      <c r="K3" s="184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18" customHeight="1" x14ac:dyDescent="0.25">
      <c r="A5" s="185" t="s">
        <v>29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1" ht="18" x14ac:dyDescent="0.25">
      <c r="A6" s="1"/>
      <c r="B6" s="2"/>
      <c r="C6" s="2"/>
      <c r="D6" s="2"/>
      <c r="E6" s="6"/>
      <c r="F6" s="7"/>
      <c r="G6" s="109"/>
      <c r="H6" s="7"/>
      <c r="I6" s="7"/>
      <c r="J6" s="7"/>
      <c r="K6" s="35" t="s">
        <v>38</v>
      </c>
    </row>
    <row r="7" spans="1:11" ht="25.5" x14ac:dyDescent="0.25">
      <c r="A7" s="187" t="s">
        <v>144</v>
      </c>
      <c r="B7" s="188"/>
      <c r="C7" s="188"/>
      <c r="D7" s="188"/>
      <c r="E7" s="189"/>
      <c r="F7" s="3" t="s">
        <v>140</v>
      </c>
      <c r="G7" s="3" t="s">
        <v>141</v>
      </c>
      <c r="H7" s="3" t="s">
        <v>127</v>
      </c>
      <c r="I7" s="3" t="s">
        <v>142</v>
      </c>
      <c r="J7" s="3" t="s">
        <v>64</v>
      </c>
      <c r="K7" s="3" t="s">
        <v>143</v>
      </c>
    </row>
    <row r="8" spans="1:11" x14ac:dyDescent="0.25">
      <c r="A8" s="27" t="s">
        <v>145</v>
      </c>
      <c r="B8" s="28"/>
      <c r="C8" s="28"/>
      <c r="D8" s="29">
        <v>1</v>
      </c>
      <c r="E8" s="30"/>
      <c r="F8" s="3"/>
      <c r="G8" s="3"/>
      <c r="H8" s="3"/>
      <c r="I8" s="3"/>
      <c r="J8" s="3"/>
      <c r="K8" s="3"/>
    </row>
    <row r="9" spans="1:11" x14ac:dyDescent="0.25">
      <c r="A9" s="174" t="s">
        <v>0</v>
      </c>
      <c r="B9" s="169"/>
      <c r="C9" s="169"/>
      <c r="D9" s="169"/>
      <c r="E9" s="180"/>
      <c r="F9" s="31">
        <f>SUM(F10:F11)</f>
        <v>1814270.37</v>
      </c>
      <c r="G9" s="31">
        <f t="shared" ref="G9:K9" si="0">SUM(G10:G11)</f>
        <v>2001080.93</v>
      </c>
      <c r="H9" s="31">
        <f t="shared" si="0"/>
        <v>2377526.58</v>
      </c>
      <c r="I9" s="31">
        <f t="shared" si="0"/>
        <v>2392578</v>
      </c>
      <c r="J9" s="31">
        <f t="shared" si="0"/>
        <v>2507634</v>
      </c>
      <c r="K9" s="31">
        <f t="shared" si="0"/>
        <v>2507634</v>
      </c>
    </row>
    <row r="10" spans="1:11" x14ac:dyDescent="0.25">
      <c r="A10" s="181" t="s">
        <v>65</v>
      </c>
      <c r="B10" s="179"/>
      <c r="C10" s="179"/>
      <c r="D10" s="179"/>
      <c r="E10" s="182"/>
      <c r="F10" s="32">
        <v>1814270.37</v>
      </c>
      <c r="G10" s="32">
        <v>2001080.93</v>
      </c>
      <c r="H10" s="32">
        <v>2377526.58</v>
      </c>
      <c r="I10" s="32">
        <v>2392578</v>
      </c>
      <c r="J10" s="32">
        <v>2507634</v>
      </c>
      <c r="K10" s="32">
        <v>2507634</v>
      </c>
    </row>
    <row r="11" spans="1:11" x14ac:dyDescent="0.25">
      <c r="A11" s="183" t="s">
        <v>66</v>
      </c>
      <c r="B11" s="182"/>
      <c r="C11" s="182"/>
      <c r="D11" s="182"/>
      <c r="E11" s="182"/>
      <c r="F11" s="32"/>
      <c r="G11" s="32"/>
      <c r="H11" s="32"/>
      <c r="I11" s="32"/>
      <c r="J11" s="32"/>
      <c r="K11" s="32"/>
    </row>
    <row r="12" spans="1:11" x14ac:dyDescent="0.25">
      <c r="A12" s="36" t="s">
        <v>1</v>
      </c>
      <c r="B12" s="39"/>
      <c r="C12" s="39"/>
      <c r="D12" s="39"/>
      <c r="E12" s="39"/>
      <c r="F12" s="31">
        <f>F13+F14</f>
        <v>1807950.3900000001</v>
      </c>
      <c r="G12" s="31">
        <f t="shared" ref="G12:K12" si="1">G13+G14</f>
        <v>2001080.93</v>
      </c>
      <c r="H12" s="31">
        <f t="shared" si="1"/>
        <v>2377526.58</v>
      </c>
      <c r="I12" s="31">
        <f t="shared" si="1"/>
        <v>2392578</v>
      </c>
      <c r="J12" s="31">
        <f t="shared" si="1"/>
        <v>2507634</v>
      </c>
      <c r="K12" s="31">
        <f t="shared" si="1"/>
        <v>2507634</v>
      </c>
    </row>
    <row r="13" spans="1:11" x14ac:dyDescent="0.25">
      <c r="A13" s="178" t="s">
        <v>67</v>
      </c>
      <c r="B13" s="179"/>
      <c r="C13" s="179"/>
      <c r="D13" s="179"/>
      <c r="E13" s="179"/>
      <c r="F13" s="32">
        <v>1770122.11</v>
      </c>
      <c r="G13" s="32">
        <v>1952900.93</v>
      </c>
      <c r="H13" s="32">
        <v>2329346.58</v>
      </c>
      <c r="I13" s="32">
        <v>2350398</v>
      </c>
      <c r="J13" s="32">
        <v>2465454</v>
      </c>
      <c r="K13" s="33">
        <v>2465454</v>
      </c>
    </row>
    <row r="14" spans="1:11" x14ac:dyDescent="0.25">
      <c r="A14" s="183" t="s">
        <v>68</v>
      </c>
      <c r="B14" s="182"/>
      <c r="C14" s="182"/>
      <c r="D14" s="182"/>
      <c r="E14" s="182"/>
      <c r="F14" s="32">
        <v>37828.28</v>
      </c>
      <c r="G14" s="32">
        <v>48180</v>
      </c>
      <c r="H14" s="32">
        <v>48180</v>
      </c>
      <c r="I14" s="32">
        <v>42180</v>
      </c>
      <c r="J14" s="32">
        <v>42180</v>
      </c>
      <c r="K14" s="33">
        <v>42180</v>
      </c>
    </row>
    <row r="15" spans="1:11" x14ac:dyDescent="0.25">
      <c r="A15" s="168" t="s">
        <v>2</v>
      </c>
      <c r="B15" s="169"/>
      <c r="C15" s="169"/>
      <c r="D15" s="169"/>
      <c r="E15" s="169"/>
      <c r="F15" s="31">
        <f>F9-F12</f>
        <v>6319.9799999999814</v>
      </c>
      <c r="G15" s="31">
        <f t="shared" ref="G15:K15" si="2">G9-G12</f>
        <v>0</v>
      </c>
      <c r="H15" s="31">
        <f t="shared" si="2"/>
        <v>0</v>
      </c>
      <c r="I15" s="31">
        <f t="shared" si="2"/>
        <v>0</v>
      </c>
      <c r="J15" s="31">
        <f t="shared" si="2"/>
        <v>0</v>
      </c>
      <c r="K15" s="31">
        <f t="shared" si="2"/>
        <v>0</v>
      </c>
    </row>
    <row r="16" spans="1:11" ht="18" x14ac:dyDescent="0.25">
      <c r="A16" s="4"/>
      <c r="B16" s="20"/>
      <c r="C16" s="20"/>
      <c r="D16" s="20"/>
      <c r="E16" s="20"/>
      <c r="F16" s="20"/>
      <c r="G16" s="20"/>
      <c r="H16" s="20"/>
      <c r="I16" s="21"/>
      <c r="J16" s="21"/>
      <c r="K16" s="21"/>
    </row>
    <row r="17" spans="1:11" ht="18" customHeight="1" x14ac:dyDescent="0.25">
      <c r="A17" s="172" t="s">
        <v>30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8" x14ac:dyDescent="0.25">
      <c r="A18" s="4"/>
      <c r="B18" s="20"/>
      <c r="C18" s="20"/>
      <c r="D18" s="20"/>
      <c r="E18" s="20"/>
      <c r="F18" s="20"/>
      <c r="G18" s="20"/>
      <c r="H18" s="20"/>
      <c r="I18" s="21"/>
      <c r="J18" s="21"/>
      <c r="K18" s="21"/>
    </row>
    <row r="19" spans="1:11" ht="25.5" x14ac:dyDescent="0.25">
      <c r="A19" s="27"/>
      <c r="B19" s="28"/>
      <c r="C19" s="28"/>
      <c r="D19" s="29"/>
      <c r="E19" s="30"/>
      <c r="F19" s="3" t="s">
        <v>140</v>
      </c>
      <c r="G19" s="3" t="s">
        <v>141</v>
      </c>
      <c r="H19" s="3" t="s">
        <v>148</v>
      </c>
      <c r="I19" s="3" t="s">
        <v>142</v>
      </c>
      <c r="J19" s="3" t="s">
        <v>64</v>
      </c>
      <c r="K19" s="3" t="s">
        <v>143</v>
      </c>
    </row>
    <row r="20" spans="1:11" ht="15.75" customHeight="1" x14ac:dyDescent="0.25">
      <c r="A20" s="183" t="s">
        <v>69</v>
      </c>
      <c r="B20" s="182"/>
      <c r="C20" s="182"/>
      <c r="D20" s="182"/>
      <c r="E20" s="182"/>
      <c r="F20" s="32"/>
      <c r="G20" s="32"/>
      <c r="H20" s="32"/>
      <c r="I20" s="32"/>
      <c r="J20" s="32"/>
      <c r="K20" s="33"/>
    </row>
    <row r="21" spans="1:11" x14ac:dyDescent="0.25">
      <c r="A21" s="183" t="s">
        <v>70</v>
      </c>
      <c r="B21" s="182"/>
      <c r="C21" s="182"/>
      <c r="D21" s="182"/>
      <c r="E21" s="182"/>
      <c r="F21" s="32"/>
      <c r="G21" s="32"/>
      <c r="H21" s="32"/>
      <c r="I21" s="32"/>
      <c r="J21" s="32"/>
      <c r="K21" s="33"/>
    </row>
    <row r="22" spans="1:11" x14ac:dyDescent="0.25">
      <c r="A22" s="168" t="s">
        <v>4</v>
      </c>
      <c r="B22" s="169"/>
      <c r="C22" s="169"/>
      <c r="D22" s="169"/>
      <c r="E22" s="169"/>
      <c r="F22" s="31">
        <f>F20-F21</f>
        <v>0</v>
      </c>
      <c r="G22" s="31">
        <f t="shared" ref="G22:K22" si="3">G20-G21</f>
        <v>0</v>
      </c>
      <c r="H22" s="31">
        <f t="shared" ref="H22" si="4">H20-H21</f>
        <v>0</v>
      </c>
      <c r="I22" s="31">
        <f t="shared" si="3"/>
        <v>0</v>
      </c>
      <c r="J22" s="31">
        <f t="shared" si="3"/>
        <v>0</v>
      </c>
      <c r="K22" s="31">
        <f t="shared" si="3"/>
        <v>0</v>
      </c>
    </row>
    <row r="23" spans="1:11" x14ac:dyDescent="0.25">
      <c r="A23" s="168" t="s">
        <v>5</v>
      </c>
      <c r="B23" s="169"/>
      <c r="C23" s="169"/>
      <c r="D23" s="169"/>
      <c r="E23" s="169"/>
      <c r="F23" s="31">
        <f>F15+F22</f>
        <v>6319.9799999999814</v>
      </c>
      <c r="G23" s="31">
        <f>G15+G22</f>
        <v>0</v>
      </c>
      <c r="H23" s="31">
        <f t="shared" ref="H23" si="5">H15+H22</f>
        <v>0</v>
      </c>
      <c r="I23" s="31">
        <f t="shared" ref="I23:K23" si="6">I15+I22</f>
        <v>0</v>
      </c>
      <c r="J23" s="31">
        <f t="shared" si="6"/>
        <v>0</v>
      </c>
      <c r="K23" s="31">
        <f t="shared" si="6"/>
        <v>0</v>
      </c>
    </row>
    <row r="24" spans="1:11" ht="18" x14ac:dyDescent="0.25">
      <c r="A24" s="19"/>
      <c r="B24" s="20"/>
      <c r="C24" s="20"/>
      <c r="D24" s="20"/>
      <c r="E24" s="20"/>
      <c r="F24" s="20"/>
      <c r="G24" s="20"/>
      <c r="H24" s="20"/>
      <c r="I24" s="21"/>
      <c r="J24" s="21"/>
      <c r="K24" s="21"/>
    </row>
    <row r="25" spans="1:11" ht="15.75" x14ac:dyDescent="0.25">
      <c r="A25" s="172" t="s">
        <v>71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</row>
    <row r="26" spans="1:11" ht="15.75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23.25" customHeight="1" x14ac:dyDescent="0.25">
      <c r="A27" s="27"/>
      <c r="B27" s="28"/>
      <c r="C27" s="28"/>
      <c r="D27" s="29"/>
      <c r="E27" s="30"/>
      <c r="F27" s="3" t="s">
        <v>140</v>
      </c>
      <c r="G27" s="3" t="s">
        <v>141</v>
      </c>
      <c r="H27" s="3" t="s">
        <v>148</v>
      </c>
      <c r="I27" s="3" t="s">
        <v>142</v>
      </c>
      <c r="J27" s="3" t="s">
        <v>64</v>
      </c>
      <c r="K27" s="3" t="s">
        <v>143</v>
      </c>
    </row>
    <row r="28" spans="1:11" ht="30" customHeight="1" x14ac:dyDescent="0.25">
      <c r="A28" s="163" t="s">
        <v>72</v>
      </c>
      <c r="B28" s="164"/>
      <c r="C28" s="164"/>
      <c r="D28" s="164"/>
      <c r="E28" s="165"/>
      <c r="F28" s="46">
        <v>151118.6</v>
      </c>
      <c r="G28" s="46">
        <v>0</v>
      </c>
      <c r="H28" s="46">
        <v>157439</v>
      </c>
      <c r="I28" s="46"/>
      <c r="J28" s="46">
        <v>0</v>
      </c>
      <c r="K28" s="47">
        <v>0</v>
      </c>
    </row>
    <row r="29" spans="1:11" ht="15" customHeight="1" x14ac:dyDescent="0.25">
      <c r="A29" s="168" t="s">
        <v>73</v>
      </c>
      <c r="B29" s="169"/>
      <c r="C29" s="169"/>
      <c r="D29" s="169"/>
      <c r="E29" s="169"/>
      <c r="F29" s="48">
        <f>F23+F28</f>
        <v>157438.57999999999</v>
      </c>
      <c r="G29" s="48">
        <f t="shared" ref="G29:K29" si="7">G23+G28</f>
        <v>0</v>
      </c>
      <c r="H29" s="48">
        <f t="shared" ref="H29" si="8">H23+H28</f>
        <v>157439</v>
      </c>
      <c r="I29" s="48">
        <f t="shared" si="7"/>
        <v>0</v>
      </c>
      <c r="J29" s="48">
        <f t="shared" si="7"/>
        <v>0</v>
      </c>
      <c r="K29" s="49">
        <f t="shared" si="7"/>
        <v>0</v>
      </c>
    </row>
    <row r="30" spans="1:11" ht="39" customHeight="1" x14ac:dyDescent="0.25">
      <c r="A30" s="174" t="s">
        <v>74</v>
      </c>
      <c r="B30" s="175"/>
      <c r="C30" s="175"/>
      <c r="D30" s="175"/>
      <c r="E30" s="176"/>
      <c r="F30" s="48">
        <f>F15+F22+F28-F29</f>
        <v>0</v>
      </c>
      <c r="G30" s="48">
        <f t="shared" ref="G30:K30" si="9">G15+G22+G28-G29</f>
        <v>0</v>
      </c>
      <c r="H30" s="48">
        <f t="shared" ref="H30" si="10">H15+H22+H28-H29</f>
        <v>0</v>
      </c>
      <c r="I30" s="48">
        <f t="shared" si="9"/>
        <v>0</v>
      </c>
      <c r="J30" s="48">
        <f t="shared" si="9"/>
        <v>0</v>
      </c>
      <c r="K30" s="49">
        <f t="shared" si="9"/>
        <v>0</v>
      </c>
    </row>
    <row r="31" spans="1:11" ht="15" customHeight="1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11.25" customHeight="1" x14ac:dyDescent="0.25">
      <c r="A32" s="177" t="s">
        <v>75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</row>
    <row r="33" spans="1:11" ht="29.25" customHeight="1" x14ac:dyDescent="0.25">
      <c r="A33" s="52"/>
      <c r="B33" s="53"/>
      <c r="C33" s="53"/>
      <c r="D33" s="53"/>
      <c r="E33" s="53"/>
      <c r="F33" s="53"/>
      <c r="G33" s="53"/>
      <c r="H33" s="53"/>
      <c r="I33" s="54"/>
      <c r="J33" s="54"/>
      <c r="K33" s="54"/>
    </row>
    <row r="34" spans="1:11" ht="25.5" x14ac:dyDescent="0.25">
      <c r="A34" s="55"/>
      <c r="B34" s="56"/>
      <c r="C34" s="56"/>
      <c r="D34" s="57"/>
      <c r="E34" s="58"/>
      <c r="F34" s="59" t="s">
        <v>63</v>
      </c>
      <c r="G34" s="3" t="s">
        <v>141</v>
      </c>
      <c r="H34" s="3" t="s">
        <v>148</v>
      </c>
      <c r="I34" s="3" t="s">
        <v>142</v>
      </c>
      <c r="J34" s="3" t="s">
        <v>64</v>
      </c>
      <c r="K34" s="3" t="s">
        <v>143</v>
      </c>
    </row>
    <row r="35" spans="1:11" x14ac:dyDescent="0.25">
      <c r="A35" s="163" t="s">
        <v>72</v>
      </c>
      <c r="B35" s="164"/>
      <c r="C35" s="164"/>
      <c r="D35" s="164"/>
      <c r="E35" s="165"/>
      <c r="F35" s="46">
        <v>0</v>
      </c>
      <c r="G35" s="46">
        <f>F38</f>
        <v>0</v>
      </c>
      <c r="H35" s="46">
        <f>G38</f>
        <v>0</v>
      </c>
      <c r="I35" s="46">
        <f>G38</f>
        <v>0</v>
      </c>
      <c r="J35" s="46">
        <f>I38</f>
        <v>0</v>
      </c>
      <c r="K35" s="47">
        <f>J38</f>
        <v>0</v>
      </c>
    </row>
    <row r="36" spans="1:11" ht="27" customHeight="1" x14ac:dyDescent="0.25">
      <c r="A36" s="163" t="s">
        <v>3</v>
      </c>
      <c r="B36" s="164"/>
      <c r="C36" s="164"/>
      <c r="D36" s="164"/>
      <c r="E36" s="165"/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7">
        <v>0</v>
      </c>
    </row>
    <row r="37" spans="1:11" x14ac:dyDescent="0.25">
      <c r="A37" s="163" t="s">
        <v>76</v>
      </c>
      <c r="B37" s="166"/>
      <c r="C37" s="166"/>
      <c r="D37" s="166"/>
      <c r="E37" s="167"/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7">
        <v>0</v>
      </c>
    </row>
    <row r="38" spans="1:11" ht="15" customHeight="1" x14ac:dyDescent="0.25">
      <c r="A38" s="168" t="s">
        <v>73</v>
      </c>
      <c r="B38" s="169"/>
      <c r="C38" s="169"/>
      <c r="D38" s="169"/>
      <c r="E38" s="169"/>
      <c r="F38" s="34">
        <f>F35-F36+F37</f>
        <v>0</v>
      </c>
      <c r="G38" s="34">
        <f t="shared" ref="G38:K38" si="11">G35-G36+G37</f>
        <v>0</v>
      </c>
      <c r="H38" s="34">
        <f t="shared" ref="H38" si="12">H35-H36+H37</f>
        <v>0</v>
      </c>
      <c r="I38" s="34">
        <f t="shared" si="11"/>
        <v>0</v>
      </c>
      <c r="J38" s="34">
        <f t="shared" si="11"/>
        <v>0</v>
      </c>
      <c r="K38" s="60">
        <f t="shared" si="11"/>
        <v>0</v>
      </c>
    </row>
    <row r="40" spans="1:11" x14ac:dyDescent="0.25">
      <c r="A40" s="170" t="s">
        <v>77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</row>
  </sheetData>
  <mergeCells count="25">
    <mergeCell ref="A17:K17"/>
    <mergeCell ref="A20:E20"/>
    <mergeCell ref="A21:E21"/>
    <mergeCell ref="A22:E22"/>
    <mergeCell ref="A14:E14"/>
    <mergeCell ref="A15:E15"/>
    <mergeCell ref="A13:E13"/>
    <mergeCell ref="A9:E9"/>
    <mergeCell ref="A10:E10"/>
    <mergeCell ref="A11:E11"/>
    <mergeCell ref="A1:K1"/>
    <mergeCell ref="A3:K3"/>
    <mergeCell ref="A5:K5"/>
    <mergeCell ref="A7:E7"/>
    <mergeCell ref="A23:E23"/>
    <mergeCell ref="A25:K25"/>
    <mergeCell ref="A29:E29"/>
    <mergeCell ref="A30:E30"/>
    <mergeCell ref="A32:K32"/>
    <mergeCell ref="A28:E28"/>
    <mergeCell ref="A35:E35"/>
    <mergeCell ref="A36:E36"/>
    <mergeCell ref="A37:E37"/>
    <mergeCell ref="A38:E38"/>
    <mergeCell ref="A40:K4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opLeftCell="A46" workbookViewId="0">
      <selection activeCell="C61" sqref="C6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5.42578125" bestFit="1" customWidth="1"/>
    <col min="4" max="4" width="24.7109375" customWidth="1"/>
    <col min="5" max="5" width="25.28515625" customWidth="1"/>
    <col min="6" max="6" width="22.85546875" customWidth="1"/>
    <col min="7" max="8" width="25.28515625" customWidth="1"/>
    <col min="9" max="9" width="19.42578125" customWidth="1"/>
    <col min="11" max="11" width="11.7109375" bestFit="1" customWidth="1"/>
  </cols>
  <sheetData>
    <row r="1" spans="1:11" ht="42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I1" s="17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</row>
    <row r="3" spans="1:11" ht="15.75" customHeight="1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172"/>
    </row>
    <row r="4" spans="1:11" ht="18" x14ac:dyDescent="0.25">
      <c r="A4" s="4"/>
      <c r="B4" s="4"/>
      <c r="C4" s="4"/>
      <c r="D4" s="4"/>
      <c r="E4" s="4"/>
      <c r="F4" s="4"/>
      <c r="G4" s="5"/>
      <c r="H4" s="5"/>
    </row>
    <row r="5" spans="1:11" ht="18" customHeight="1" x14ac:dyDescent="0.25">
      <c r="A5" s="172" t="s">
        <v>7</v>
      </c>
      <c r="B5" s="172"/>
      <c r="C5" s="172"/>
      <c r="D5" s="172"/>
      <c r="E5" s="172"/>
      <c r="F5" s="172"/>
      <c r="G5" s="172"/>
      <c r="H5" s="172"/>
      <c r="I5" s="172"/>
    </row>
    <row r="6" spans="1:11" ht="18" x14ac:dyDescent="0.25">
      <c r="A6" s="4"/>
      <c r="B6" s="4"/>
      <c r="C6" s="4"/>
      <c r="D6" s="4"/>
      <c r="E6" s="4"/>
      <c r="F6" s="4"/>
      <c r="G6" s="5"/>
      <c r="H6" s="5"/>
    </row>
    <row r="7" spans="1:11" ht="15.75" customHeight="1" x14ac:dyDescent="0.25">
      <c r="A7" s="206" t="s">
        <v>78</v>
      </c>
      <c r="B7" s="206"/>
      <c r="C7" s="206"/>
      <c r="D7" s="206"/>
      <c r="E7" s="206"/>
      <c r="F7" s="206"/>
      <c r="G7" s="206"/>
      <c r="H7" s="206"/>
      <c r="I7" s="206"/>
    </row>
    <row r="8" spans="1:11" ht="18" x14ac:dyDescent="0.25">
      <c r="A8" s="4"/>
      <c r="B8" s="4"/>
      <c r="C8" s="4"/>
      <c r="D8" s="4"/>
      <c r="E8" s="108"/>
      <c r="F8" s="4"/>
      <c r="G8" s="5"/>
      <c r="H8" s="5"/>
    </row>
    <row r="9" spans="1:11" ht="25.5" x14ac:dyDescent="0.25">
      <c r="A9" s="18" t="s">
        <v>8</v>
      </c>
      <c r="B9" s="17" t="s">
        <v>9</v>
      </c>
      <c r="C9" s="17" t="s">
        <v>6</v>
      </c>
      <c r="D9" s="17" t="s">
        <v>146</v>
      </c>
      <c r="E9" s="18" t="s">
        <v>126</v>
      </c>
      <c r="F9" s="18" t="s">
        <v>127</v>
      </c>
      <c r="G9" s="18" t="s">
        <v>128</v>
      </c>
      <c r="H9" s="18" t="s">
        <v>37</v>
      </c>
      <c r="I9" s="18" t="s">
        <v>129</v>
      </c>
    </row>
    <row r="10" spans="1:11" ht="19.5" customHeight="1" x14ac:dyDescent="0.25">
      <c r="A10" s="77"/>
      <c r="B10" s="78"/>
      <c r="C10" s="131" t="s">
        <v>0</v>
      </c>
      <c r="D10" s="79">
        <f>D11</f>
        <v>1814270.37</v>
      </c>
      <c r="E10" s="79">
        <f t="shared" ref="E10:I10" si="0">E11</f>
        <v>2001080.93</v>
      </c>
      <c r="F10" s="79">
        <f t="shared" si="0"/>
        <v>2377526.58</v>
      </c>
      <c r="G10" s="79">
        <f t="shared" si="0"/>
        <v>2392578</v>
      </c>
      <c r="H10" s="79">
        <f t="shared" si="0"/>
        <v>2507634</v>
      </c>
      <c r="I10" s="79">
        <f t="shared" si="0"/>
        <v>2507634</v>
      </c>
    </row>
    <row r="11" spans="1:11" ht="27" customHeight="1" x14ac:dyDescent="0.25">
      <c r="A11" s="70">
        <v>6</v>
      </c>
      <c r="B11" s="10"/>
      <c r="C11" s="70" t="s">
        <v>11</v>
      </c>
      <c r="D11" s="80">
        <f>SUM(D12:D17)</f>
        <v>1814270.37</v>
      </c>
      <c r="E11" s="80">
        <f t="shared" ref="E11:I11" si="1">SUM(E12:E17)</f>
        <v>2001080.93</v>
      </c>
      <c r="F11" s="80">
        <f t="shared" si="1"/>
        <v>2377526.58</v>
      </c>
      <c r="G11" s="80">
        <f t="shared" si="1"/>
        <v>2392578</v>
      </c>
      <c r="H11" s="80">
        <f t="shared" si="1"/>
        <v>2507634</v>
      </c>
      <c r="I11" s="80">
        <f t="shared" si="1"/>
        <v>2507634</v>
      </c>
    </row>
    <row r="12" spans="1:11" ht="24" customHeight="1" x14ac:dyDescent="0.25">
      <c r="A12" s="10"/>
      <c r="B12" s="14">
        <v>63</v>
      </c>
      <c r="C12" s="14" t="s">
        <v>31</v>
      </c>
      <c r="D12" s="81">
        <v>130201.88</v>
      </c>
      <c r="E12" s="72">
        <v>145433</v>
      </c>
      <c r="F12" s="72">
        <v>195224.39</v>
      </c>
      <c r="G12" s="72">
        <v>178830</v>
      </c>
      <c r="H12" s="72">
        <v>180960</v>
      </c>
      <c r="I12" s="72">
        <v>180960</v>
      </c>
      <c r="K12" s="107"/>
    </row>
    <row r="13" spans="1:11" ht="24" customHeight="1" x14ac:dyDescent="0.25">
      <c r="A13" s="10"/>
      <c r="B13" s="14">
        <v>64</v>
      </c>
      <c r="C13" s="14" t="s">
        <v>117</v>
      </c>
      <c r="D13" s="81">
        <v>0.25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K13" s="107"/>
    </row>
    <row r="14" spans="1:11" ht="24" customHeight="1" x14ac:dyDescent="0.25">
      <c r="A14" s="11"/>
      <c r="B14" s="14">
        <v>65</v>
      </c>
      <c r="C14" s="14" t="s">
        <v>47</v>
      </c>
      <c r="D14" s="81">
        <v>9567.81</v>
      </c>
      <c r="E14" s="72">
        <v>10000</v>
      </c>
      <c r="F14" s="72">
        <v>10000</v>
      </c>
      <c r="G14" s="72">
        <v>11000</v>
      </c>
      <c r="H14" s="72">
        <v>12000</v>
      </c>
      <c r="I14" s="72">
        <v>12000</v>
      </c>
      <c r="K14" s="107"/>
    </row>
    <row r="15" spans="1:11" ht="24" customHeight="1" x14ac:dyDescent="0.25">
      <c r="A15" s="11"/>
      <c r="B15" s="14">
        <v>66</v>
      </c>
      <c r="C15" s="14" t="s">
        <v>80</v>
      </c>
      <c r="D15" s="81"/>
      <c r="E15" s="72"/>
      <c r="F15" s="72"/>
      <c r="G15" s="72"/>
      <c r="H15" s="72"/>
      <c r="I15" s="72"/>
      <c r="K15" s="107"/>
    </row>
    <row r="16" spans="1:11" ht="24" customHeight="1" x14ac:dyDescent="0.25">
      <c r="A16" s="11"/>
      <c r="B16" s="11">
        <v>67</v>
      </c>
      <c r="C16" s="14" t="s">
        <v>33</v>
      </c>
      <c r="D16" s="81">
        <v>1674500.36</v>
      </c>
      <c r="E16" s="72">
        <v>1845547.93</v>
      </c>
      <c r="F16" s="126">
        <v>2171102.19</v>
      </c>
      <c r="G16" s="72">
        <v>2202648</v>
      </c>
      <c r="H16" s="72">
        <v>2314574</v>
      </c>
      <c r="I16" s="72">
        <v>2314574</v>
      </c>
      <c r="K16" s="107"/>
    </row>
    <row r="17" spans="1:11" ht="24" customHeight="1" x14ac:dyDescent="0.25">
      <c r="A17" s="14"/>
      <c r="B17" s="14">
        <v>68</v>
      </c>
      <c r="C17" s="65"/>
      <c r="D17" s="158">
        <v>7.0000000000000007E-2</v>
      </c>
      <c r="E17" s="72"/>
      <c r="F17" s="126">
        <v>1100</v>
      </c>
      <c r="G17" s="72"/>
      <c r="H17" s="72"/>
      <c r="I17" s="75"/>
      <c r="K17" s="107"/>
    </row>
    <row r="18" spans="1:11" x14ac:dyDescent="0.25">
      <c r="A18" s="207"/>
      <c r="B18" s="207"/>
      <c r="C18" s="207"/>
      <c r="D18" s="62"/>
      <c r="E18" s="63"/>
      <c r="F18" s="63"/>
      <c r="G18" s="63"/>
      <c r="H18" s="63"/>
      <c r="I18" s="64"/>
      <c r="K18" s="107"/>
    </row>
    <row r="19" spans="1:11" x14ac:dyDescent="0.25">
      <c r="A19" s="144"/>
      <c r="B19" s="144"/>
      <c r="C19" s="144"/>
      <c r="D19" s="62"/>
      <c r="E19" s="63"/>
      <c r="F19" s="63"/>
      <c r="G19" s="63"/>
      <c r="H19" s="63"/>
      <c r="I19" s="64"/>
      <c r="K19" s="107"/>
    </row>
    <row r="20" spans="1:11" x14ac:dyDescent="0.25">
      <c r="A20" s="144"/>
      <c r="B20" s="144"/>
      <c r="C20" s="144"/>
      <c r="D20" s="62"/>
      <c r="E20" s="63"/>
      <c r="F20" s="63"/>
      <c r="G20" s="63"/>
      <c r="H20" s="63"/>
      <c r="I20" s="64"/>
      <c r="K20" s="107"/>
    </row>
    <row r="21" spans="1:11" ht="15.75" customHeight="1" x14ac:dyDescent="0.25">
      <c r="A21" s="61"/>
      <c r="B21" s="61"/>
      <c r="C21" s="62"/>
      <c r="D21" s="62"/>
      <c r="E21" s="63"/>
      <c r="F21" s="63"/>
      <c r="G21" s="63"/>
      <c r="H21" s="63"/>
      <c r="I21" s="64"/>
      <c r="K21" s="107"/>
    </row>
    <row r="22" spans="1:11" ht="15.75" customHeight="1" x14ac:dyDescent="0.25">
      <c r="A22" s="172" t="s">
        <v>79</v>
      </c>
      <c r="B22" s="172"/>
      <c r="C22" s="172"/>
      <c r="D22" s="172"/>
      <c r="E22" s="172"/>
      <c r="F22" s="172"/>
      <c r="G22" s="172"/>
      <c r="H22" s="172"/>
      <c r="I22" s="172"/>
    </row>
    <row r="23" spans="1:11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11" ht="25.5" customHeight="1" x14ac:dyDescent="0.25">
      <c r="A24" s="195" t="s">
        <v>103</v>
      </c>
      <c r="B24" s="196"/>
      <c r="C24" s="17" t="s">
        <v>25</v>
      </c>
      <c r="D24" s="17" t="s">
        <v>146</v>
      </c>
      <c r="E24" s="18" t="s">
        <v>126</v>
      </c>
      <c r="F24" s="18" t="s">
        <v>127</v>
      </c>
      <c r="G24" s="18" t="s">
        <v>128</v>
      </c>
      <c r="H24" s="18" t="s">
        <v>37</v>
      </c>
      <c r="I24" s="18" t="s">
        <v>129</v>
      </c>
    </row>
    <row r="25" spans="1:11" ht="19.5" customHeight="1" x14ac:dyDescent="0.25">
      <c r="A25" s="83"/>
      <c r="B25" s="84"/>
      <c r="C25" s="132" t="s">
        <v>1</v>
      </c>
      <c r="D25" s="85">
        <f>SUM(D26+D30)</f>
        <v>1807950.59</v>
      </c>
      <c r="E25" s="85">
        <f t="shared" ref="E25:I25" si="2">SUM(E26+E30)</f>
        <v>2001080.93</v>
      </c>
      <c r="F25" s="85">
        <f t="shared" si="2"/>
        <v>2377526.58</v>
      </c>
      <c r="G25" s="85">
        <f t="shared" si="2"/>
        <v>2392578</v>
      </c>
      <c r="H25" s="85">
        <f t="shared" si="2"/>
        <v>2507634</v>
      </c>
      <c r="I25" s="85">
        <f t="shared" si="2"/>
        <v>2507634</v>
      </c>
    </row>
    <row r="26" spans="1:11" ht="27" customHeight="1" x14ac:dyDescent="0.25">
      <c r="A26" s="70">
        <v>3</v>
      </c>
      <c r="B26" s="10"/>
      <c r="C26" s="70" t="s">
        <v>13</v>
      </c>
      <c r="D26" s="76">
        <f>SUM(D27:D29)</f>
        <v>1770122.31</v>
      </c>
      <c r="E26" s="76">
        <f t="shared" ref="E26:I26" si="3">SUM(E27:E29)</f>
        <v>1952900.93</v>
      </c>
      <c r="F26" s="76">
        <f t="shared" si="3"/>
        <v>2329346.58</v>
      </c>
      <c r="G26" s="76">
        <f t="shared" si="3"/>
        <v>2350398</v>
      </c>
      <c r="H26" s="76">
        <f t="shared" si="3"/>
        <v>2465454</v>
      </c>
      <c r="I26" s="76">
        <f t="shared" si="3"/>
        <v>2465454</v>
      </c>
    </row>
    <row r="27" spans="1:11" ht="24" customHeight="1" x14ac:dyDescent="0.25">
      <c r="A27" s="10"/>
      <c r="B27" s="66">
        <v>31</v>
      </c>
      <c r="C27" s="66" t="s">
        <v>14</v>
      </c>
      <c r="D27" s="124">
        <v>1604269.87</v>
      </c>
      <c r="E27" s="72">
        <v>1766873</v>
      </c>
      <c r="F27" s="72">
        <v>2114281.14</v>
      </c>
      <c r="G27" s="72">
        <v>2158315</v>
      </c>
      <c r="H27" s="72">
        <v>2255846</v>
      </c>
      <c r="I27" s="72">
        <v>2255846</v>
      </c>
    </row>
    <row r="28" spans="1:11" ht="24" customHeight="1" x14ac:dyDescent="0.25">
      <c r="A28" s="11"/>
      <c r="B28" s="67">
        <v>32</v>
      </c>
      <c r="C28" s="67" t="s">
        <v>26</v>
      </c>
      <c r="D28" s="125">
        <v>159732.54999999999</v>
      </c>
      <c r="E28" s="72">
        <v>184827.93</v>
      </c>
      <c r="F28" s="72">
        <v>212305.44</v>
      </c>
      <c r="G28" s="72">
        <v>190813</v>
      </c>
      <c r="H28" s="72">
        <v>208308</v>
      </c>
      <c r="I28" s="72">
        <v>208308</v>
      </c>
    </row>
    <row r="29" spans="1:11" ht="24" customHeight="1" x14ac:dyDescent="0.25">
      <c r="A29" s="11"/>
      <c r="B29" s="67">
        <v>34</v>
      </c>
      <c r="C29" s="67" t="s">
        <v>57</v>
      </c>
      <c r="D29" s="125">
        <v>6119.89</v>
      </c>
      <c r="E29" s="72">
        <v>1200</v>
      </c>
      <c r="F29" s="72">
        <v>2760</v>
      </c>
      <c r="G29" s="72">
        <v>1270</v>
      </c>
      <c r="H29" s="72">
        <v>1300</v>
      </c>
      <c r="I29" s="72">
        <v>1300</v>
      </c>
    </row>
    <row r="30" spans="1:11" ht="27" customHeight="1" x14ac:dyDescent="0.25">
      <c r="A30" s="71">
        <v>4</v>
      </c>
      <c r="B30" s="13"/>
      <c r="C30" s="69" t="s">
        <v>15</v>
      </c>
      <c r="D30" s="73">
        <f t="shared" ref="D30:I30" si="4">SUM(D31:D31)</f>
        <v>37828.28</v>
      </c>
      <c r="E30" s="73">
        <f t="shared" si="4"/>
        <v>48180</v>
      </c>
      <c r="F30" s="73">
        <f t="shared" si="4"/>
        <v>48180</v>
      </c>
      <c r="G30" s="73">
        <f t="shared" si="4"/>
        <v>42180</v>
      </c>
      <c r="H30" s="73">
        <f t="shared" si="4"/>
        <v>42180</v>
      </c>
      <c r="I30" s="73">
        <f t="shared" si="4"/>
        <v>42180</v>
      </c>
    </row>
    <row r="31" spans="1:11" ht="24" customHeight="1" x14ac:dyDescent="0.25">
      <c r="A31" s="14"/>
      <c r="B31" s="66">
        <v>42</v>
      </c>
      <c r="C31" s="68" t="s">
        <v>34</v>
      </c>
      <c r="D31" s="74">
        <v>37828.28</v>
      </c>
      <c r="E31" s="72">
        <v>48180</v>
      </c>
      <c r="F31" s="72">
        <v>48180</v>
      </c>
      <c r="G31" s="72">
        <v>42180</v>
      </c>
      <c r="H31" s="72">
        <v>42180</v>
      </c>
      <c r="I31" s="75">
        <v>42180</v>
      </c>
    </row>
    <row r="38" spans="1:10" x14ac:dyDescent="0.25">
      <c r="A38" s="98"/>
      <c r="B38" s="98"/>
      <c r="C38" s="98"/>
      <c r="D38" s="98"/>
      <c r="E38" s="98"/>
      <c r="F38" s="98"/>
      <c r="G38" s="98"/>
      <c r="H38" s="98"/>
      <c r="I38" s="98"/>
    </row>
    <row r="39" spans="1:10" x14ac:dyDescent="0.25">
      <c r="A39" s="98"/>
      <c r="B39" s="98"/>
      <c r="C39" s="98"/>
      <c r="D39" s="98"/>
      <c r="E39" s="98"/>
      <c r="F39" s="98"/>
      <c r="G39" s="98"/>
      <c r="H39" s="98"/>
      <c r="I39" s="98"/>
    </row>
    <row r="40" spans="1:10" x14ac:dyDescent="0.25">
      <c r="A40" s="98"/>
      <c r="B40" s="98"/>
      <c r="C40" s="98"/>
      <c r="D40" s="98"/>
      <c r="E40" s="98"/>
      <c r="F40" s="98"/>
      <c r="G40" s="98"/>
      <c r="H40" s="98"/>
      <c r="I40" s="98"/>
    </row>
    <row r="41" spans="1:10" x14ac:dyDescent="0.25">
      <c r="A41" s="98"/>
      <c r="B41" s="98"/>
      <c r="C41" s="98"/>
      <c r="D41" s="98"/>
      <c r="E41" s="98"/>
      <c r="F41" s="98"/>
      <c r="G41" s="98"/>
      <c r="H41" s="98"/>
      <c r="I41" s="98"/>
    </row>
    <row r="42" spans="1:10" x14ac:dyDescent="0.25">
      <c r="A42" s="98"/>
      <c r="B42" s="98"/>
      <c r="C42" s="98"/>
      <c r="D42" s="98"/>
      <c r="E42" s="98"/>
      <c r="F42" s="98"/>
      <c r="G42" s="98"/>
      <c r="H42" s="98"/>
      <c r="I42" s="98"/>
    </row>
    <row r="43" spans="1:10" ht="22.5" customHeight="1" x14ac:dyDescent="0.25">
      <c r="A43" s="194"/>
      <c r="B43" s="194"/>
      <c r="C43" s="194"/>
      <c r="D43" s="194"/>
      <c r="E43" s="194"/>
      <c r="F43" s="194"/>
      <c r="G43" s="194"/>
      <c r="H43" s="194"/>
      <c r="I43" s="194"/>
    </row>
    <row r="44" spans="1:10" ht="31.5" customHeight="1" x14ac:dyDescent="0.25">
      <c r="A44" s="172" t="s">
        <v>147</v>
      </c>
      <c r="B44" s="172"/>
      <c r="C44" s="172"/>
      <c r="D44" s="172"/>
      <c r="E44" s="172"/>
      <c r="F44" s="172"/>
      <c r="G44" s="172"/>
      <c r="H44" s="172"/>
      <c r="I44" s="172"/>
      <c r="J44" s="99"/>
    </row>
    <row r="46" spans="1:10" ht="15.75" x14ac:dyDescent="0.25">
      <c r="A46" s="172" t="s">
        <v>23</v>
      </c>
      <c r="B46" s="172"/>
      <c r="C46" s="172"/>
      <c r="D46" s="172"/>
      <c r="E46" s="172"/>
      <c r="F46" s="172"/>
      <c r="G46" s="172"/>
      <c r="H46" s="172"/>
      <c r="I46" s="172"/>
    </row>
    <row r="48" spans="1:10" ht="15.75" x14ac:dyDescent="0.25">
      <c r="A48" s="172" t="s">
        <v>7</v>
      </c>
      <c r="B48" s="172"/>
      <c r="C48" s="172"/>
      <c r="D48" s="172"/>
      <c r="E48" s="172"/>
      <c r="F48" s="172"/>
      <c r="G48" s="172"/>
      <c r="H48" s="172"/>
      <c r="I48" s="172"/>
    </row>
    <row r="50" spans="1:9" ht="15.75" x14ac:dyDescent="0.25">
      <c r="A50" s="197" t="s">
        <v>115</v>
      </c>
      <c r="B50" s="197"/>
      <c r="C50" s="197"/>
      <c r="D50" s="197"/>
      <c r="E50" s="197"/>
      <c r="F50" s="197"/>
      <c r="G50" s="197"/>
      <c r="H50" s="197"/>
      <c r="I50" s="197"/>
    </row>
    <row r="53" spans="1:9" ht="25.5" customHeight="1" x14ac:dyDescent="0.25">
      <c r="A53" s="195" t="s">
        <v>103</v>
      </c>
      <c r="B53" s="196"/>
      <c r="C53" s="17" t="s">
        <v>25</v>
      </c>
      <c r="D53" s="17" t="s">
        <v>146</v>
      </c>
      <c r="E53" s="18" t="s">
        <v>126</v>
      </c>
      <c r="F53" s="18" t="s">
        <v>127</v>
      </c>
      <c r="G53" s="18" t="s">
        <v>128</v>
      </c>
      <c r="H53" s="18" t="s">
        <v>37</v>
      </c>
      <c r="I53" s="18" t="s">
        <v>129</v>
      </c>
    </row>
    <row r="54" spans="1:9" x14ac:dyDescent="0.25">
      <c r="A54" s="214"/>
      <c r="B54" s="215"/>
      <c r="C54" s="131" t="s">
        <v>0</v>
      </c>
      <c r="D54" s="79">
        <f>SUM(D55+D57+D59+D62+D65)</f>
        <v>1814270.37</v>
      </c>
      <c r="E54" s="79">
        <f t="shared" ref="E54:I54" si="5">SUM(E55+E57+E59+E62)</f>
        <v>2001080.93</v>
      </c>
      <c r="F54" s="79">
        <f t="shared" si="5"/>
        <v>2220088</v>
      </c>
      <c r="G54" s="79">
        <f t="shared" si="5"/>
        <v>2392578</v>
      </c>
      <c r="H54" s="79">
        <f t="shared" si="5"/>
        <v>2507634</v>
      </c>
      <c r="I54" s="79">
        <f t="shared" si="5"/>
        <v>2507634</v>
      </c>
    </row>
    <row r="55" spans="1:9" x14ac:dyDescent="0.25">
      <c r="A55" s="208">
        <v>1</v>
      </c>
      <c r="B55" s="209"/>
      <c r="C55" s="70" t="s">
        <v>12</v>
      </c>
      <c r="D55" s="80">
        <f>D56</f>
        <v>54066.8</v>
      </c>
      <c r="E55" s="80">
        <f t="shared" ref="E55:I55" si="6">E56</f>
        <v>61040</v>
      </c>
      <c r="F55" s="80">
        <f t="shared" si="6"/>
        <v>68140</v>
      </c>
      <c r="G55" s="80">
        <f t="shared" si="6"/>
        <v>68140</v>
      </c>
      <c r="H55" s="80">
        <f t="shared" si="6"/>
        <v>80066</v>
      </c>
      <c r="I55" s="80">
        <f t="shared" si="6"/>
        <v>80066</v>
      </c>
    </row>
    <row r="56" spans="1:9" x14ac:dyDescent="0.25">
      <c r="A56" s="210" t="s">
        <v>123</v>
      </c>
      <c r="B56" s="211"/>
      <c r="C56" s="14" t="s">
        <v>12</v>
      </c>
      <c r="D56" s="81">
        <v>54066.8</v>
      </c>
      <c r="E56" s="72">
        <v>61040</v>
      </c>
      <c r="F56" s="72">
        <v>68140</v>
      </c>
      <c r="G56" s="72">
        <v>68140</v>
      </c>
      <c r="H56" s="72">
        <v>80066</v>
      </c>
      <c r="I56" s="72">
        <v>80066</v>
      </c>
    </row>
    <row r="57" spans="1:9" x14ac:dyDescent="0.25">
      <c r="A57" s="212">
        <v>3</v>
      </c>
      <c r="B57" s="213"/>
      <c r="C57" s="10" t="s">
        <v>114</v>
      </c>
      <c r="D57" s="80">
        <f>D58</f>
        <v>0.25</v>
      </c>
      <c r="E57" s="80">
        <f t="shared" ref="E57:I57" si="7">E58</f>
        <v>100</v>
      </c>
      <c r="F57" s="80">
        <f t="shared" si="7"/>
        <v>100</v>
      </c>
      <c r="G57" s="80">
        <f t="shared" si="7"/>
        <v>100</v>
      </c>
      <c r="H57" s="80">
        <f t="shared" si="7"/>
        <v>100</v>
      </c>
      <c r="I57" s="80">
        <f t="shared" si="7"/>
        <v>100</v>
      </c>
    </row>
    <row r="58" spans="1:9" x14ac:dyDescent="0.25">
      <c r="A58" s="200" t="s">
        <v>109</v>
      </c>
      <c r="B58" s="201"/>
      <c r="C58" s="14" t="s">
        <v>124</v>
      </c>
      <c r="D58" s="81">
        <v>0.25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</row>
    <row r="59" spans="1:9" x14ac:dyDescent="0.25">
      <c r="A59" s="212">
        <v>4</v>
      </c>
      <c r="B59" s="213"/>
      <c r="C59" s="10" t="s">
        <v>111</v>
      </c>
      <c r="D59" s="80">
        <f>SUM(D60:D61)</f>
        <v>1630001.44</v>
      </c>
      <c r="E59" s="80">
        <f t="shared" ref="E59:I59" si="8">SUM(E60:E61)</f>
        <v>1794507.93</v>
      </c>
      <c r="F59" s="80">
        <f t="shared" si="8"/>
        <v>1995608</v>
      </c>
      <c r="G59" s="80">
        <f t="shared" si="8"/>
        <v>2145508</v>
      </c>
      <c r="H59" s="80">
        <f t="shared" si="8"/>
        <v>2246508</v>
      </c>
      <c r="I59" s="80">
        <f t="shared" si="8"/>
        <v>2246508</v>
      </c>
    </row>
    <row r="60" spans="1:9" x14ac:dyDescent="0.25">
      <c r="A60" s="200" t="s">
        <v>105</v>
      </c>
      <c r="B60" s="201"/>
      <c r="C60" s="14" t="s">
        <v>56</v>
      </c>
      <c r="D60" s="81">
        <v>34483.75</v>
      </c>
      <c r="E60" s="72">
        <v>34507.93</v>
      </c>
      <c r="F60" s="72">
        <v>34508</v>
      </c>
      <c r="G60" s="72">
        <v>34508</v>
      </c>
      <c r="H60" s="72">
        <v>34508</v>
      </c>
      <c r="I60" s="72">
        <v>34508</v>
      </c>
    </row>
    <row r="61" spans="1:9" x14ac:dyDescent="0.25">
      <c r="A61" s="200" t="s">
        <v>104</v>
      </c>
      <c r="B61" s="201"/>
      <c r="C61" s="14" t="s">
        <v>87</v>
      </c>
      <c r="D61" s="81">
        <v>1595517.69</v>
      </c>
      <c r="E61" s="72">
        <v>1760000</v>
      </c>
      <c r="F61" s="72">
        <v>1961100</v>
      </c>
      <c r="G61" s="72">
        <v>2111000</v>
      </c>
      <c r="H61" s="72">
        <v>2212000</v>
      </c>
      <c r="I61" s="72">
        <v>2212000</v>
      </c>
    </row>
    <row r="62" spans="1:9" x14ac:dyDescent="0.25">
      <c r="A62" s="202" t="s">
        <v>106</v>
      </c>
      <c r="B62" s="203"/>
      <c r="C62" s="10" t="s">
        <v>112</v>
      </c>
      <c r="D62" s="80">
        <f t="shared" ref="D62:I62" si="9">SUM(D63:D64)</f>
        <v>130201.88</v>
      </c>
      <c r="E62" s="80">
        <f t="shared" si="9"/>
        <v>145433</v>
      </c>
      <c r="F62" s="80">
        <f t="shared" si="9"/>
        <v>156240</v>
      </c>
      <c r="G62" s="80">
        <f t="shared" si="9"/>
        <v>178830</v>
      </c>
      <c r="H62" s="80">
        <f t="shared" si="9"/>
        <v>180960</v>
      </c>
      <c r="I62" s="80">
        <f t="shared" si="9"/>
        <v>180960</v>
      </c>
    </row>
    <row r="63" spans="1:9" x14ac:dyDescent="0.25">
      <c r="A63" s="200" t="s">
        <v>107</v>
      </c>
      <c r="B63" s="201"/>
      <c r="C63" s="14" t="s">
        <v>40</v>
      </c>
      <c r="D63" s="81">
        <v>92859.78</v>
      </c>
      <c r="E63" s="72">
        <v>106812</v>
      </c>
      <c r="F63" s="72">
        <v>99910</v>
      </c>
      <c r="G63" s="72">
        <v>120324.5</v>
      </c>
      <c r="H63" s="72">
        <v>120689</v>
      </c>
      <c r="I63" s="72">
        <v>120689</v>
      </c>
    </row>
    <row r="64" spans="1:9" x14ac:dyDescent="0.25">
      <c r="A64" s="198" t="s">
        <v>108</v>
      </c>
      <c r="B64" s="199"/>
      <c r="C64" s="67" t="s">
        <v>42</v>
      </c>
      <c r="D64" s="82">
        <v>37342.1</v>
      </c>
      <c r="E64" s="72">
        <v>38621</v>
      </c>
      <c r="F64" s="72">
        <v>56330</v>
      </c>
      <c r="G64" s="72">
        <v>58505.5</v>
      </c>
      <c r="H64" s="72">
        <v>60271</v>
      </c>
      <c r="I64" s="75">
        <v>60271</v>
      </c>
    </row>
    <row r="65" spans="1:9" x14ac:dyDescent="0.25">
      <c r="A65" s="190">
        <v>6</v>
      </c>
      <c r="B65" s="191"/>
      <c r="C65" s="139" t="s">
        <v>122</v>
      </c>
      <c r="D65" s="115">
        <f>D66</f>
        <v>0</v>
      </c>
      <c r="E65" s="115">
        <f t="shared" ref="E65:I65" si="10">E66</f>
        <v>0</v>
      </c>
      <c r="F65" s="115">
        <f t="shared" si="10"/>
        <v>0</v>
      </c>
      <c r="G65" s="115">
        <f t="shared" si="10"/>
        <v>0</v>
      </c>
      <c r="H65" s="115">
        <f t="shared" si="10"/>
        <v>0</v>
      </c>
      <c r="I65" s="115">
        <f t="shared" si="10"/>
        <v>0</v>
      </c>
    </row>
    <row r="66" spans="1:9" x14ac:dyDescent="0.25">
      <c r="A66" s="192" t="s">
        <v>119</v>
      </c>
      <c r="B66" s="193"/>
      <c r="C66" s="111" t="s">
        <v>120</v>
      </c>
      <c r="D66" s="116"/>
      <c r="E66" s="140">
        <v>0</v>
      </c>
      <c r="F66" s="141">
        <v>0</v>
      </c>
      <c r="G66" s="140">
        <v>0</v>
      </c>
      <c r="H66" s="141">
        <v>0</v>
      </c>
      <c r="I66" s="140">
        <v>0</v>
      </c>
    </row>
    <row r="69" spans="1:9" ht="15.75" customHeight="1" x14ac:dyDescent="0.25">
      <c r="A69" s="172" t="s">
        <v>116</v>
      </c>
      <c r="B69" s="172"/>
      <c r="C69" s="172"/>
      <c r="D69" s="172"/>
      <c r="E69" s="172"/>
      <c r="F69" s="172"/>
      <c r="G69" s="172"/>
      <c r="H69" s="172"/>
      <c r="I69" s="172"/>
    </row>
    <row r="72" spans="1:9" ht="25.5" x14ac:dyDescent="0.25">
      <c r="A72" s="195" t="s">
        <v>103</v>
      </c>
      <c r="B72" s="196"/>
      <c r="C72" s="17" t="s">
        <v>25</v>
      </c>
      <c r="D72" s="17" t="s">
        <v>146</v>
      </c>
      <c r="E72" s="18" t="s">
        <v>126</v>
      </c>
      <c r="F72" s="18" t="s">
        <v>127</v>
      </c>
      <c r="G72" s="18" t="s">
        <v>128</v>
      </c>
      <c r="H72" s="18" t="s">
        <v>37</v>
      </c>
      <c r="I72" s="18" t="s">
        <v>129</v>
      </c>
    </row>
    <row r="73" spans="1:9" x14ac:dyDescent="0.25">
      <c r="A73" s="214"/>
      <c r="B73" s="215"/>
      <c r="C73" s="133" t="s">
        <v>1</v>
      </c>
      <c r="D73" s="79">
        <f>SUM(D74+D76+D78+D81+D84)</f>
        <v>1807950.3900000001</v>
      </c>
      <c r="E73" s="79">
        <f t="shared" ref="E73:I73" si="11">SUM(E74+E76+E78+E81)</f>
        <v>2001080.93</v>
      </c>
      <c r="F73" s="79">
        <f t="shared" si="11"/>
        <v>2377526.58</v>
      </c>
      <c r="G73" s="79">
        <f t="shared" si="11"/>
        <v>2392578</v>
      </c>
      <c r="H73" s="79">
        <f t="shared" si="11"/>
        <v>2507634</v>
      </c>
      <c r="I73" s="79">
        <f t="shared" si="11"/>
        <v>2507634</v>
      </c>
    </row>
    <row r="74" spans="1:9" x14ac:dyDescent="0.25">
      <c r="A74" s="208">
        <v>1</v>
      </c>
      <c r="B74" s="209"/>
      <c r="C74" s="70" t="s">
        <v>12</v>
      </c>
      <c r="D74" s="134">
        <f t="shared" ref="D74:I74" si="12">D75</f>
        <v>54066.8</v>
      </c>
      <c r="E74" s="80">
        <f t="shared" si="12"/>
        <v>61040</v>
      </c>
      <c r="F74" s="80">
        <f t="shared" si="12"/>
        <v>68140</v>
      </c>
      <c r="G74" s="80">
        <f t="shared" si="12"/>
        <v>68140</v>
      </c>
      <c r="H74" s="80">
        <f t="shared" si="12"/>
        <v>80066</v>
      </c>
      <c r="I74" s="80">
        <f t="shared" si="12"/>
        <v>80066</v>
      </c>
    </row>
    <row r="75" spans="1:9" x14ac:dyDescent="0.25">
      <c r="A75" s="210" t="s">
        <v>123</v>
      </c>
      <c r="B75" s="211"/>
      <c r="C75" s="14" t="s">
        <v>12</v>
      </c>
      <c r="D75" s="135">
        <v>54066.8</v>
      </c>
      <c r="E75" s="72">
        <v>61040</v>
      </c>
      <c r="F75" s="72">
        <v>68140</v>
      </c>
      <c r="G75" s="72">
        <v>68140</v>
      </c>
      <c r="H75" s="72">
        <v>80066</v>
      </c>
      <c r="I75" s="72">
        <v>80066</v>
      </c>
    </row>
    <row r="76" spans="1:9" x14ac:dyDescent="0.25">
      <c r="A76" s="212">
        <v>3</v>
      </c>
      <c r="B76" s="213"/>
      <c r="C76" s="10" t="s">
        <v>114</v>
      </c>
      <c r="D76" s="134">
        <f>D77</f>
        <v>0.25</v>
      </c>
      <c r="E76" s="80">
        <f t="shared" ref="E76:I76" si="13">E77</f>
        <v>100</v>
      </c>
      <c r="F76" s="80">
        <f t="shared" si="13"/>
        <v>100</v>
      </c>
      <c r="G76" s="80">
        <f t="shared" si="13"/>
        <v>100</v>
      </c>
      <c r="H76" s="80">
        <f t="shared" si="13"/>
        <v>100</v>
      </c>
      <c r="I76" s="80">
        <f t="shared" si="13"/>
        <v>100</v>
      </c>
    </row>
    <row r="77" spans="1:9" x14ac:dyDescent="0.25">
      <c r="A77" s="200" t="s">
        <v>109</v>
      </c>
      <c r="B77" s="201"/>
      <c r="C77" s="14" t="s">
        <v>110</v>
      </c>
      <c r="D77" s="135">
        <v>0.25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</row>
    <row r="78" spans="1:9" x14ac:dyDescent="0.25">
      <c r="A78" s="212">
        <v>4</v>
      </c>
      <c r="B78" s="213"/>
      <c r="C78" s="10" t="s">
        <v>111</v>
      </c>
      <c r="D78" s="134">
        <f t="shared" ref="D78:I78" si="14">SUM(D79:D80)</f>
        <v>1631164.46</v>
      </c>
      <c r="E78" s="80">
        <f t="shared" si="14"/>
        <v>1794507.93</v>
      </c>
      <c r="F78" s="80">
        <f t="shared" si="14"/>
        <v>2114062.19</v>
      </c>
      <c r="G78" s="80">
        <f t="shared" si="14"/>
        <v>2145508</v>
      </c>
      <c r="H78" s="80">
        <f t="shared" si="14"/>
        <v>2246508</v>
      </c>
      <c r="I78" s="80">
        <f t="shared" si="14"/>
        <v>2246508</v>
      </c>
    </row>
    <row r="79" spans="1:9" x14ac:dyDescent="0.25">
      <c r="A79" s="200" t="s">
        <v>105</v>
      </c>
      <c r="B79" s="201"/>
      <c r="C79" s="14" t="s">
        <v>56</v>
      </c>
      <c r="D79" s="135">
        <v>34483.75</v>
      </c>
      <c r="E79" s="72">
        <v>34507.93</v>
      </c>
      <c r="F79" s="72">
        <v>34508</v>
      </c>
      <c r="G79" s="72">
        <v>34508</v>
      </c>
      <c r="H79" s="72">
        <v>34508</v>
      </c>
      <c r="I79" s="72">
        <v>34508</v>
      </c>
    </row>
    <row r="80" spans="1:9" x14ac:dyDescent="0.25">
      <c r="A80" s="200" t="s">
        <v>104</v>
      </c>
      <c r="B80" s="201"/>
      <c r="C80" s="14" t="s">
        <v>87</v>
      </c>
      <c r="D80" s="135">
        <v>1596680.71</v>
      </c>
      <c r="E80" s="72">
        <v>1760000</v>
      </c>
      <c r="F80" s="72">
        <v>2079554.19</v>
      </c>
      <c r="G80" s="72">
        <v>2111000</v>
      </c>
      <c r="H80" s="72">
        <v>2212000</v>
      </c>
      <c r="I80" s="72">
        <v>2212000</v>
      </c>
    </row>
    <row r="81" spans="1:9" x14ac:dyDescent="0.25">
      <c r="A81" s="97" t="s">
        <v>113</v>
      </c>
      <c r="B81" s="96"/>
      <c r="C81" s="10" t="s">
        <v>112</v>
      </c>
      <c r="D81" s="134">
        <f t="shared" ref="D81:I81" si="15">SUM(D82:D83)</f>
        <v>122718.88</v>
      </c>
      <c r="E81" s="80">
        <f t="shared" si="15"/>
        <v>145433</v>
      </c>
      <c r="F81" s="80">
        <f t="shared" si="15"/>
        <v>195224.39</v>
      </c>
      <c r="G81" s="80">
        <f t="shared" si="15"/>
        <v>178830</v>
      </c>
      <c r="H81" s="80">
        <f t="shared" si="15"/>
        <v>180960</v>
      </c>
      <c r="I81" s="80">
        <f t="shared" si="15"/>
        <v>180960</v>
      </c>
    </row>
    <row r="82" spans="1:9" x14ac:dyDescent="0.25">
      <c r="A82" s="204" t="s">
        <v>39</v>
      </c>
      <c r="B82" s="205"/>
      <c r="C82" s="14" t="s">
        <v>40</v>
      </c>
      <c r="D82" s="135">
        <v>100253.84</v>
      </c>
      <c r="E82" s="72">
        <v>106812</v>
      </c>
      <c r="F82" s="72">
        <v>105757.64</v>
      </c>
      <c r="G82" s="72">
        <v>120324.5</v>
      </c>
      <c r="H82" s="72">
        <v>120689</v>
      </c>
      <c r="I82" s="72">
        <v>120689</v>
      </c>
    </row>
    <row r="83" spans="1:9" x14ac:dyDescent="0.25">
      <c r="A83" s="198" t="s">
        <v>108</v>
      </c>
      <c r="B83" s="199"/>
      <c r="C83" s="65" t="s">
        <v>42</v>
      </c>
      <c r="D83" s="136">
        <v>22465.040000000001</v>
      </c>
      <c r="E83" s="72">
        <v>38621</v>
      </c>
      <c r="F83" s="72">
        <v>89466.75</v>
      </c>
      <c r="G83" s="72">
        <v>58505.5</v>
      </c>
      <c r="H83" s="72">
        <v>60271</v>
      </c>
      <c r="I83" s="75">
        <v>60271</v>
      </c>
    </row>
    <row r="84" spans="1:9" x14ac:dyDescent="0.25">
      <c r="A84" s="190">
        <v>6</v>
      </c>
      <c r="B84" s="191"/>
      <c r="C84" s="139" t="s">
        <v>120</v>
      </c>
      <c r="D84" s="137">
        <f>D85</f>
        <v>0</v>
      </c>
      <c r="E84" s="142">
        <f t="shared" ref="E84:I84" si="16">E85</f>
        <v>0</v>
      </c>
      <c r="F84" s="142">
        <f t="shared" si="16"/>
        <v>0</v>
      </c>
      <c r="G84" s="143">
        <f t="shared" si="16"/>
        <v>0</v>
      </c>
      <c r="H84" s="142">
        <f t="shared" si="16"/>
        <v>0</v>
      </c>
      <c r="I84" s="143">
        <f t="shared" si="16"/>
        <v>0</v>
      </c>
    </row>
    <row r="85" spans="1:9" x14ac:dyDescent="0.25">
      <c r="A85" s="192" t="s">
        <v>119</v>
      </c>
      <c r="B85" s="193"/>
      <c r="C85" s="111" t="s">
        <v>122</v>
      </c>
      <c r="D85" s="138"/>
      <c r="E85" s="140">
        <v>0</v>
      </c>
      <c r="F85" s="141">
        <v>0</v>
      </c>
      <c r="G85" s="140">
        <v>0</v>
      </c>
      <c r="H85" s="141">
        <v>0</v>
      </c>
      <c r="I85" s="140">
        <v>0</v>
      </c>
    </row>
  </sheetData>
  <mergeCells count="40">
    <mergeCell ref="A54:B54"/>
    <mergeCell ref="A55:B55"/>
    <mergeCell ref="A56:B56"/>
    <mergeCell ref="A57:B57"/>
    <mergeCell ref="A65:B65"/>
    <mergeCell ref="A64:B64"/>
    <mergeCell ref="A72:B72"/>
    <mergeCell ref="A73:B73"/>
    <mergeCell ref="A69:I69"/>
    <mergeCell ref="A58:B58"/>
    <mergeCell ref="A59:B59"/>
    <mergeCell ref="A66:B66"/>
    <mergeCell ref="A80:B80"/>
    <mergeCell ref="A74:B74"/>
    <mergeCell ref="A75:B75"/>
    <mergeCell ref="A76:B76"/>
    <mergeCell ref="A77:B77"/>
    <mergeCell ref="A78:B78"/>
    <mergeCell ref="A1:I1"/>
    <mergeCell ref="A7:I7"/>
    <mergeCell ref="A5:I5"/>
    <mergeCell ref="A3:I3"/>
    <mergeCell ref="A22:I22"/>
    <mergeCell ref="A18:C18"/>
    <mergeCell ref="A84:B84"/>
    <mergeCell ref="A85:B85"/>
    <mergeCell ref="A43:I43"/>
    <mergeCell ref="A53:B53"/>
    <mergeCell ref="A24:B24"/>
    <mergeCell ref="A44:I44"/>
    <mergeCell ref="A46:I46"/>
    <mergeCell ref="A48:I48"/>
    <mergeCell ref="A50:I50"/>
    <mergeCell ref="A83:B83"/>
    <mergeCell ref="A60:B60"/>
    <mergeCell ref="A62:B62"/>
    <mergeCell ref="A63:B63"/>
    <mergeCell ref="A61:B61"/>
    <mergeCell ref="A82:B82"/>
    <mergeCell ref="A79:B7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workbookViewId="0">
      <selection activeCell="E15" sqref="E15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 x14ac:dyDescent="0.25">
      <c r="A1" s="172" t="s">
        <v>36</v>
      </c>
      <c r="B1" s="172"/>
      <c r="C1" s="172"/>
      <c r="D1" s="172"/>
      <c r="E1" s="172"/>
      <c r="F1" s="172"/>
      <c r="G1" s="172"/>
    </row>
    <row r="2" spans="1:7" ht="18" customHeight="1" x14ac:dyDescent="0.25">
      <c r="A2" s="42"/>
      <c r="B2" s="42"/>
      <c r="C2" s="4"/>
      <c r="D2" s="4"/>
      <c r="E2" s="4"/>
      <c r="F2" s="4"/>
    </row>
    <row r="3" spans="1:7" ht="15.75" x14ac:dyDescent="0.25">
      <c r="A3" s="172" t="s">
        <v>23</v>
      </c>
      <c r="B3" s="172"/>
      <c r="C3" s="172"/>
      <c r="D3" s="172"/>
      <c r="E3" s="172"/>
      <c r="F3" s="172"/>
      <c r="G3" s="172"/>
    </row>
    <row r="4" spans="1:7" ht="18" x14ac:dyDescent="0.25">
      <c r="A4" s="42"/>
      <c r="B4" s="42"/>
      <c r="C4" s="4"/>
      <c r="D4" s="4"/>
      <c r="E4" s="5"/>
      <c r="F4" s="5"/>
    </row>
    <row r="5" spans="1:7" ht="18" customHeight="1" x14ac:dyDescent="0.25">
      <c r="A5" s="172" t="s">
        <v>7</v>
      </c>
      <c r="B5" s="172"/>
      <c r="C5" s="172"/>
      <c r="D5" s="172"/>
      <c r="E5" s="172"/>
      <c r="F5" s="172"/>
      <c r="G5" s="172"/>
    </row>
    <row r="6" spans="1:7" ht="18" x14ac:dyDescent="0.25">
      <c r="A6" s="42"/>
      <c r="B6" s="42"/>
      <c r="C6" s="4"/>
      <c r="D6" s="4"/>
      <c r="E6" s="5"/>
      <c r="F6" s="5"/>
    </row>
    <row r="7" spans="1:7" ht="15.75" customHeight="1" x14ac:dyDescent="0.25">
      <c r="A7" s="172" t="s">
        <v>16</v>
      </c>
      <c r="B7" s="172"/>
      <c r="C7" s="172"/>
      <c r="D7" s="172"/>
      <c r="E7" s="172"/>
      <c r="F7" s="172"/>
      <c r="G7" s="172"/>
    </row>
    <row r="8" spans="1:7" ht="15.75" customHeight="1" x14ac:dyDescent="0.25">
      <c r="A8" s="37"/>
      <c r="B8" s="37"/>
      <c r="C8" s="37"/>
      <c r="D8" s="37"/>
      <c r="E8" s="37"/>
      <c r="F8" s="37"/>
      <c r="G8" s="37"/>
    </row>
    <row r="9" spans="1:7" ht="15.75" customHeight="1" x14ac:dyDescent="0.25">
      <c r="A9" s="37"/>
      <c r="B9" s="37"/>
      <c r="C9" s="37"/>
      <c r="D9" s="37"/>
      <c r="E9" s="37"/>
      <c r="F9" s="37"/>
      <c r="G9" s="37"/>
    </row>
    <row r="10" spans="1:7" ht="18" x14ac:dyDescent="0.25">
      <c r="A10" s="42"/>
      <c r="B10" s="42"/>
      <c r="C10" s="4"/>
      <c r="D10" s="4"/>
      <c r="E10" s="5"/>
      <c r="F10" s="5"/>
    </row>
    <row r="11" spans="1:7" ht="25.5" x14ac:dyDescent="0.25">
      <c r="A11" s="18" t="s">
        <v>17</v>
      </c>
      <c r="B11" s="18" t="s">
        <v>146</v>
      </c>
      <c r="C11" s="18" t="s">
        <v>126</v>
      </c>
      <c r="D11" s="18" t="s">
        <v>127</v>
      </c>
      <c r="E11" s="18" t="s">
        <v>128</v>
      </c>
      <c r="F11" s="18" t="s">
        <v>37</v>
      </c>
      <c r="G11" s="18" t="s">
        <v>129</v>
      </c>
    </row>
    <row r="12" spans="1:7" ht="22.5" customHeight="1" x14ac:dyDescent="0.25">
      <c r="A12" s="10" t="s">
        <v>18</v>
      </c>
      <c r="B12" s="76">
        <f>B13</f>
        <v>1807950.39</v>
      </c>
      <c r="C12" s="76">
        <f t="shared" ref="C12:G12" si="0">C13</f>
        <v>2001080.93</v>
      </c>
      <c r="D12" s="76">
        <f t="shared" si="0"/>
        <v>2377526.58</v>
      </c>
      <c r="E12" s="76">
        <f t="shared" si="0"/>
        <v>2392578</v>
      </c>
      <c r="F12" s="76">
        <f t="shared" si="0"/>
        <v>2507634</v>
      </c>
      <c r="G12" s="76">
        <f t="shared" si="0"/>
        <v>2507634</v>
      </c>
    </row>
    <row r="13" spans="1:7" ht="23.25" customHeight="1" x14ac:dyDescent="0.25">
      <c r="A13" s="44" t="s">
        <v>61</v>
      </c>
      <c r="B13" s="86">
        <f t="shared" ref="B13:G13" si="1">SUM(B14:B14)</f>
        <v>1807950.39</v>
      </c>
      <c r="C13" s="86">
        <f t="shared" si="1"/>
        <v>2001080.93</v>
      </c>
      <c r="D13" s="86">
        <f t="shared" si="1"/>
        <v>2377526.58</v>
      </c>
      <c r="E13" s="86">
        <f t="shared" si="1"/>
        <v>2392578</v>
      </c>
      <c r="F13" s="86">
        <f t="shared" si="1"/>
        <v>2507634</v>
      </c>
      <c r="G13" s="86">
        <f t="shared" si="1"/>
        <v>2507634</v>
      </c>
    </row>
    <row r="14" spans="1:7" s="41" customFormat="1" ht="21.75" customHeight="1" x14ac:dyDescent="0.25">
      <c r="A14" s="45" t="s">
        <v>62</v>
      </c>
      <c r="B14" s="145">
        <v>1807950.39</v>
      </c>
      <c r="C14" s="110">
        <v>2001080.93</v>
      </c>
      <c r="D14" s="123">
        <v>2377526.58</v>
      </c>
      <c r="E14" s="110">
        <v>2392578</v>
      </c>
      <c r="F14" s="110">
        <v>2507634</v>
      </c>
      <c r="G14" s="110">
        <v>2507634</v>
      </c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I8" sqref="I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customHeight="1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72" t="s">
        <v>19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25.5" x14ac:dyDescent="0.25">
      <c r="A7" s="18" t="s">
        <v>8</v>
      </c>
      <c r="B7" s="17" t="s">
        <v>9</v>
      </c>
      <c r="C7" s="17" t="s">
        <v>10</v>
      </c>
      <c r="D7" s="17" t="s">
        <v>35</v>
      </c>
      <c r="E7" s="17" t="s">
        <v>146</v>
      </c>
      <c r="F7" s="18" t="s">
        <v>126</v>
      </c>
      <c r="G7" s="18" t="s">
        <v>127</v>
      </c>
      <c r="H7" s="18" t="s">
        <v>128</v>
      </c>
      <c r="I7" s="18" t="s">
        <v>37</v>
      </c>
      <c r="J7" s="18" t="s">
        <v>129</v>
      </c>
    </row>
    <row r="8" spans="1:10" ht="25.5" x14ac:dyDescent="0.25">
      <c r="A8" s="10">
        <v>8</v>
      </c>
      <c r="B8" s="10"/>
      <c r="C8" s="10"/>
      <c r="D8" s="10" t="s">
        <v>20</v>
      </c>
      <c r="E8" s="10"/>
      <c r="F8" s="8"/>
      <c r="G8" s="8"/>
      <c r="H8" s="8"/>
      <c r="I8" s="8"/>
      <c r="J8" s="8"/>
    </row>
    <row r="9" spans="1:10" ht="25.5" x14ac:dyDescent="0.25">
      <c r="A9" s="14"/>
      <c r="B9" s="14">
        <v>81</v>
      </c>
      <c r="C9" s="14"/>
      <c r="D9" s="14" t="s">
        <v>60</v>
      </c>
      <c r="E9" s="14"/>
      <c r="F9" s="8"/>
      <c r="G9" s="8"/>
      <c r="H9" s="8"/>
      <c r="I9" s="8"/>
      <c r="J9" s="8"/>
    </row>
    <row r="10" spans="1:10" x14ac:dyDescent="0.25">
      <c r="A10" s="10"/>
      <c r="B10" s="10"/>
      <c r="C10" s="16" t="s">
        <v>45</v>
      </c>
      <c r="D10" s="16" t="s">
        <v>46</v>
      </c>
      <c r="E10" s="16"/>
      <c r="F10" s="8"/>
      <c r="G10" s="8"/>
      <c r="H10" s="8"/>
      <c r="I10" s="8"/>
      <c r="J10" s="8"/>
    </row>
    <row r="11" spans="1:10" x14ac:dyDescent="0.25">
      <c r="A11" s="10"/>
      <c r="B11" s="24" t="s">
        <v>32</v>
      </c>
      <c r="C11" s="16"/>
      <c r="D11" s="16"/>
      <c r="E11" s="16"/>
      <c r="F11" s="8"/>
      <c r="G11" s="8"/>
      <c r="H11" s="8"/>
      <c r="I11" s="8"/>
      <c r="J11" s="8"/>
    </row>
    <row r="12" spans="1:10" x14ac:dyDescent="0.25">
      <c r="A12" s="10"/>
      <c r="B12" s="14">
        <v>84</v>
      </c>
      <c r="C12" s="14"/>
      <c r="D12" s="14" t="s">
        <v>27</v>
      </c>
      <c r="E12" s="14"/>
      <c r="F12" s="8"/>
      <c r="G12" s="8"/>
      <c r="H12" s="8"/>
      <c r="I12" s="8"/>
      <c r="J12" s="8"/>
    </row>
    <row r="13" spans="1:10" ht="25.5" x14ac:dyDescent="0.25">
      <c r="A13" s="11"/>
      <c r="B13" s="11"/>
      <c r="C13" s="12" t="s">
        <v>58</v>
      </c>
      <c r="D13" s="15" t="s">
        <v>59</v>
      </c>
      <c r="E13" s="15"/>
      <c r="F13" s="8"/>
      <c r="G13" s="8"/>
      <c r="H13" s="8"/>
      <c r="I13" s="8"/>
      <c r="J13" s="8"/>
    </row>
    <row r="14" spans="1:10" ht="25.5" x14ac:dyDescent="0.25">
      <c r="A14" s="13">
        <v>5</v>
      </c>
      <c r="B14" s="13"/>
      <c r="C14" s="13"/>
      <c r="D14" s="22" t="s">
        <v>21</v>
      </c>
      <c r="E14" s="22"/>
      <c r="F14" s="8"/>
      <c r="G14" s="8"/>
      <c r="H14" s="8"/>
      <c r="I14" s="8"/>
      <c r="J14" s="8"/>
    </row>
    <row r="15" spans="1:10" ht="25.5" x14ac:dyDescent="0.25">
      <c r="A15" s="14"/>
      <c r="B15" s="14">
        <v>54</v>
      </c>
      <c r="C15" s="14"/>
      <c r="D15" s="23" t="s">
        <v>28</v>
      </c>
      <c r="E15" s="23"/>
      <c r="F15" s="8"/>
      <c r="G15" s="8"/>
      <c r="H15" s="8"/>
      <c r="I15" s="8"/>
      <c r="J15" s="9"/>
    </row>
    <row r="16" spans="1:10" x14ac:dyDescent="0.25">
      <c r="A16" s="11"/>
      <c r="B16" s="11"/>
      <c r="C16" s="12" t="s">
        <v>50</v>
      </c>
      <c r="D16" s="12" t="s">
        <v>12</v>
      </c>
      <c r="E16" s="12"/>
      <c r="F16" s="8"/>
      <c r="G16" s="8"/>
      <c r="H16" s="8"/>
      <c r="I16" s="8"/>
      <c r="J16" s="8"/>
    </row>
    <row r="17" spans="1:10" x14ac:dyDescent="0.25">
      <c r="A17" s="11"/>
      <c r="B17" s="11"/>
      <c r="C17" s="16" t="s">
        <v>45</v>
      </c>
      <c r="D17" s="16" t="s">
        <v>46</v>
      </c>
      <c r="E17" s="16"/>
      <c r="F17" s="8"/>
      <c r="G17" s="8"/>
      <c r="H17" s="8"/>
      <c r="I17" s="8"/>
      <c r="J17" s="8"/>
    </row>
    <row r="18" spans="1:10" x14ac:dyDescent="0.25">
      <c r="A18" s="14"/>
      <c r="B18" s="14"/>
      <c r="C18" s="12" t="s">
        <v>55</v>
      </c>
      <c r="D18" s="12" t="s">
        <v>56</v>
      </c>
      <c r="E18" s="12"/>
      <c r="F18" s="8"/>
      <c r="G18" s="8"/>
      <c r="H18" s="8"/>
      <c r="I18" s="8"/>
      <c r="J18" s="9"/>
    </row>
    <row r="19" spans="1:10" ht="25.5" x14ac:dyDescent="0.25">
      <c r="A19" s="11"/>
      <c r="B19" s="11"/>
      <c r="C19" s="12" t="s">
        <v>43</v>
      </c>
      <c r="D19" s="15" t="s">
        <v>44</v>
      </c>
      <c r="E19" s="15"/>
      <c r="F19" s="8"/>
      <c r="G19" s="8"/>
      <c r="H19" s="8"/>
      <c r="I19" s="8"/>
      <c r="J19" s="8"/>
    </row>
    <row r="20" spans="1:10" x14ac:dyDescent="0.25">
      <c r="A20" s="11"/>
      <c r="B20" s="24"/>
      <c r="C20" s="12" t="s">
        <v>53</v>
      </c>
      <c r="D20" s="12" t="s">
        <v>54</v>
      </c>
      <c r="E20" s="12"/>
      <c r="F20" s="8"/>
      <c r="G20" s="8"/>
      <c r="H20" s="8"/>
      <c r="I20" s="8"/>
      <c r="J20" s="8"/>
    </row>
    <row r="21" spans="1:10" x14ac:dyDescent="0.25">
      <c r="A21" s="11"/>
      <c r="B21" s="11"/>
      <c r="C21" s="12" t="s">
        <v>39</v>
      </c>
      <c r="D21" s="12" t="s">
        <v>40</v>
      </c>
      <c r="E21" s="12"/>
      <c r="F21" s="8"/>
      <c r="G21" s="8"/>
      <c r="H21" s="8"/>
      <c r="I21" s="8"/>
      <c r="J21" s="8"/>
    </row>
    <row r="22" spans="1:10" x14ac:dyDescent="0.25">
      <c r="A22" s="11"/>
      <c r="B22" s="24"/>
      <c r="C22" s="12" t="s">
        <v>41</v>
      </c>
      <c r="D22" s="12" t="s">
        <v>42</v>
      </c>
      <c r="E22" s="12"/>
      <c r="F22" s="8"/>
      <c r="G22" s="8"/>
      <c r="H22" s="8"/>
      <c r="I22" s="8"/>
      <c r="J22" s="8"/>
    </row>
    <row r="23" spans="1:10" s="41" customFormat="1" x14ac:dyDescent="0.25">
      <c r="A23" s="12"/>
      <c r="B23" s="16"/>
      <c r="C23" s="16" t="s">
        <v>48</v>
      </c>
      <c r="D23" s="16" t="s">
        <v>49</v>
      </c>
      <c r="E23" s="16"/>
      <c r="F23" s="40"/>
      <c r="G23" s="40"/>
      <c r="H23" s="40"/>
      <c r="I23" s="40"/>
      <c r="J23" s="40"/>
    </row>
    <row r="24" spans="1:10" x14ac:dyDescent="0.25">
      <c r="A24" s="14"/>
      <c r="B24" s="14"/>
      <c r="C24" s="12" t="s">
        <v>51</v>
      </c>
      <c r="D24" s="12" t="s">
        <v>52</v>
      </c>
      <c r="E24" s="12"/>
      <c r="F24" s="8"/>
      <c r="G24" s="8"/>
      <c r="H24" s="8"/>
      <c r="I24" s="8"/>
      <c r="J24" s="9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8"/>
  <sheetViews>
    <sheetView zoomScaleNormal="100" workbookViewId="0">
      <selection activeCell="Q21" sqref="Q21"/>
    </sheetView>
  </sheetViews>
  <sheetFormatPr defaultRowHeight="15" x14ac:dyDescent="0.25"/>
  <cols>
    <col min="1" max="1" width="7.42578125" bestFit="1" customWidth="1"/>
    <col min="2" max="2" width="10.140625" bestFit="1" customWidth="1"/>
    <col min="3" max="3" width="8.7109375" customWidth="1"/>
    <col min="4" max="4" width="30" customWidth="1"/>
    <col min="5" max="5" width="21.28515625" customWidth="1"/>
    <col min="6" max="7" width="25.28515625" customWidth="1"/>
    <col min="8" max="8" width="22.7109375" customWidth="1"/>
    <col min="9" max="9" width="22.140625" customWidth="1"/>
    <col min="10" max="10" width="19" customWidth="1"/>
    <col min="11" max="11" width="13.28515625" customWidth="1"/>
    <col min="12" max="12" width="13.42578125" customWidth="1"/>
    <col min="13" max="13" width="12.28515625" customWidth="1"/>
    <col min="14" max="14" width="11.7109375" bestFit="1" customWidth="1"/>
    <col min="15" max="15" width="12.140625" customWidth="1"/>
    <col min="16" max="16" width="13.140625" customWidth="1"/>
    <col min="17" max="17" width="11.7109375" bestFit="1" customWidth="1"/>
  </cols>
  <sheetData>
    <row r="1" spans="1:22" ht="42" customHeight="1" x14ac:dyDescent="0.25">
      <c r="A1" s="172" t="s">
        <v>147</v>
      </c>
      <c r="B1" s="172"/>
      <c r="C1" s="172"/>
      <c r="D1" s="172"/>
      <c r="E1" s="172"/>
      <c r="F1" s="172"/>
      <c r="G1" s="172"/>
      <c r="H1" s="172"/>
      <c r="I1" s="172"/>
      <c r="J1" s="172"/>
      <c r="K1" s="37"/>
      <c r="L1" s="37"/>
    </row>
    <row r="2" spans="1:22" ht="18" x14ac:dyDescent="0.25">
      <c r="A2" s="4"/>
      <c r="B2" s="4"/>
      <c r="C2" s="4"/>
      <c r="D2" s="4"/>
      <c r="E2" s="4"/>
      <c r="F2" s="4"/>
      <c r="G2" s="4"/>
      <c r="H2" s="5"/>
      <c r="I2" s="5"/>
      <c r="K2" s="98">
        <v>7.5345000000000004</v>
      </c>
      <c r="L2" s="98">
        <v>13680</v>
      </c>
      <c r="M2" s="146">
        <f>L2/K2</f>
        <v>1815.6480191120843</v>
      </c>
      <c r="N2" s="98"/>
      <c r="O2" s="98"/>
      <c r="P2" s="98"/>
      <c r="Q2" s="98"/>
      <c r="R2" s="98"/>
      <c r="S2" s="98"/>
      <c r="T2" s="98"/>
      <c r="U2" s="98"/>
      <c r="V2" s="98"/>
    </row>
    <row r="3" spans="1:22" ht="18" customHeight="1" x14ac:dyDescent="0.25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47"/>
      <c r="L3" s="147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8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147"/>
      <c r="L4" s="147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8" x14ac:dyDescent="0.25">
      <c r="A5" s="4"/>
      <c r="B5" s="4"/>
      <c r="C5" s="4"/>
      <c r="D5" s="4"/>
      <c r="E5" s="4"/>
      <c r="F5" s="4"/>
      <c r="G5" s="4"/>
      <c r="H5" s="5"/>
      <c r="I5" s="5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1:22" ht="25.5" x14ac:dyDescent="0.25">
      <c r="A6" s="195" t="s">
        <v>24</v>
      </c>
      <c r="B6" s="246"/>
      <c r="C6" s="247"/>
      <c r="D6" s="17" t="s">
        <v>25</v>
      </c>
      <c r="E6" s="17" t="s">
        <v>125</v>
      </c>
      <c r="F6" s="18" t="s">
        <v>126</v>
      </c>
      <c r="G6" s="18" t="s">
        <v>127</v>
      </c>
      <c r="H6" s="18" t="s">
        <v>128</v>
      </c>
      <c r="I6" s="18" t="s">
        <v>37</v>
      </c>
      <c r="J6" s="18" t="s">
        <v>129</v>
      </c>
      <c r="K6" s="148">
        <v>232323</v>
      </c>
      <c r="L6" s="148">
        <v>24</v>
      </c>
      <c r="M6" s="98">
        <v>241</v>
      </c>
      <c r="N6" s="98">
        <v>25</v>
      </c>
      <c r="O6" s="98">
        <v>26</v>
      </c>
      <c r="P6" s="98">
        <v>27</v>
      </c>
      <c r="Q6" s="98"/>
      <c r="R6" s="98"/>
      <c r="S6" s="98"/>
      <c r="T6" s="98"/>
      <c r="U6" s="98"/>
      <c r="V6" s="98"/>
    </row>
    <row r="7" spans="1:22" x14ac:dyDescent="0.25">
      <c r="A7" s="152"/>
      <c r="B7" s="153">
        <v>1</v>
      </c>
      <c r="C7" s="154"/>
      <c r="D7" s="84">
        <v>2</v>
      </c>
      <c r="E7" s="84">
        <v>3</v>
      </c>
      <c r="F7" s="84">
        <v>4</v>
      </c>
      <c r="G7" s="84">
        <v>5</v>
      </c>
      <c r="H7" s="84">
        <v>6</v>
      </c>
      <c r="I7" s="84">
        <v>7</v>
      </c>
      <c r="J7" s="84">
        <v>8</v>
      </c>
      <c r="K7" s="148"/>
      <c r="L7" s="148"/>
      <c r="M7" s="98"/>
      <c r="N7" s="98"/>
      <c r="O7" s="98"/>
      <c r="P7" s="98"/>
      <c r="Q7" s="98"/>
      <c r="R7" s="98"/>
      <c r="S7" s="98"/>
      <c r="T7" s="98"/>
      <c r="U7" s="98"/>
      <c r="V7" s="98"/>
    </row>
    <row r="8" spans="1:22" ht="38.25" x14ac:dyDescent="0.25">
      <c r="A8" s="248" t="s">
        <v>130</v>
      </c>
      <c r="B8" s="249"/>
      <c r="C8" s="250"/>
      <c r="D8" s="156" t="s">
        <v>131</v>
      </c>
      <c r="E8" s="85">
        <f>E9</f>
        <v>1808018.71</v>
      </c>
      <c r="F8" s="85">
        <f t="shared" ref="F8:J8" si="0">F9</f>
        <v>2001080.93</v>
      </c>
      <c r="G8" s="85">
        <f t="shared" si="0"/>
        <v>2377526.58</v>
      </c>
      <c r="H8" s="85">
        <f t="shared" si="0"/>
        <v>2392578</v>
      </c>
      <c r="I8" s="85">
        <f t="shared" si="0"/>
        <v>2507634</v>
      </c>
      <c r="J8" s="85">
        <f t="shared" si="0"/>
        <v>2507634</v>
      </c>
      <c r="K8" s="148"/>
      <c r="L8" s="14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x14ac:dyDescent="0.25">
      <c r="A9" s="248" t="s">
        <v>132</v>
      </c>
      <c r="B9" s="249"/>
      <c r="C9" s="250"/>
      <c r="D9" s="156" t="s">
        <v>133</v>
      </c>
      <c r="E9" s="85">
        <f>E10</f>
        <v>1808018.71</v>
      </c>
      <c r="F9" s="85">
        <f t="shared" ref="F9:J9" si="1">F10</f>
        <v>2001080.93</v>
      </c>
      <c r="G9" s="85">
        <f t="shared" si="1"/>
        <v>2377526.58</v>
      </c>
      <c r="H9" s="85">
        <f t="shared" si="1"/>
        <v>2392578</v>
      </c>
      <c r="I9" s="85">
        <f t="shared" si="1"/>
        <v>2507634</v>
      </c>
      <c r="J9" s="85">
        <f t="shared" si="1"/>
        <v>2507634</v>
      </c>
      <c r="K9" s="148"/>
      <c r="L9" s="159"/>
      <c r="Q9" s="98"/>
      <c r="R9" s="98"/>
    </row>
    <row r="10" spans="1:22" ht="25.5" x14ac:dyDescent="0.25">
      <c r="A10" s="248" t="s">
        <v>134</v>
      </c>
      <c r="B10" s="249"/>
      <c r="C10" s="250"/>
      <c r="D10" s="156" t="s">
        <v>135</v>
      </c>
      <c r="E10" s="85">
        <f>SUM(E11:E14)</f>
        <v>1808018.71</v>
      </c>
      <c r="F10" s="85">
        <f t="shared" ref="F10:J10" si="2">SUM(F11:F14)</f>
        <v>2001080.93</v>
      </c>
      <c r="G10" s="85">
        <f t="shared" si="2"/>
        <v>2377526.58</v>
      </c>
      <c r="H10" s="85">
        <f t="shared" si="2"/>
        <v>2392578</v>
      </c>
      <c r="I10" s="85">
        <f t="shared" si="2"/>
        <v>2507634</v>
      </c>
      <c r="J10" s="85">
        <f t="shared" si="2"/>
        <v>2507634</v>
      </c>
      <c r="K10" s="148"/>
      <c r="L10" s="159"/>
      <c r="Q10" s="98"/>
      <c r="R10" s="98"/>
    </row>
    <row r="11" spans="1:22" x14ac:dyDescent="0.25">
      <c r="A11" s="152"/>
      <c r="B11" s="155">
        <v>1</v>
      </c>
      <c r="C11" s="84"/>
      <c r="D11" s="156" t="s">
        <v>12</v>
      </c>
      <c r="E11" s="85">
        <f>SUM(E33+E50+E64)</f>
        <v>54135.12</v>
      </c>
      <c r="F11" s="85">
        <f t="shared" ref="F11:J11" si="3">SUM(F33+F50+F64)</f>
        <v>61040</v>
      </c>
      <c r="G11" s="85">
        <f t="shared" si="3"/>
        <v>68140</v>
      </c>
      <c r="H11" s="85">
        <f t="shared" si="3"/>
        <v>68140</v>
      </c>
      <c r="I11" s="85">
        <f t="shared" si="3"/>
        <v>80066</v>
      </c>
      <c r="J11" s="85">
        <f t="shared" si="3"/>
        <v>80066</v>
      </c>
      <c r="K11" s="148"/>
      <c r="L11" s="159"/>
      <c r="Q11" s="98"/>
      <c r="R11" s="98"/>
    </row>
    <row r="12" spans="1:22" x14ac:dyDescent="0.25">
      <c r="A12" s="152"/>
      <c r="B12" s="155">
        <v>3</v>
      </c>
      <c r="C12" s="84"/>
      <c r="D12" s="156" t="s">
        <v>136</v>
      </c>
      <c r="E12" s="85">
        <f>(E17)</f>
        <v>0.25</v>
      </c>
      <c r="F12" s="85">
        <f t="shared" ref="F12:J12" si="4">(F17)</f>
        <v>100</v>
      </c>
      <c r="G12" s="85">
        <f t="shared" si="4"/>
        <v>100</v>
      </c>
      <c r="H12" s="85">
        <f t="shared" si="4"/>
        <v>100</v>
      </c>
      <c r="I12" s="85">
        <f t="shared" si="4"/>
        <v>100</v>
      </c>
      <c r="J12" s="85">
        <f t="shared" si="4"/>
        <v>100</v>
      </c>
      <c r="K12" s="148"/>
      <c r="L12" s="159"/>
      <c r="Q12" s="98"/>
      <c r="R12" s="98"/>
    </row>
    <row r="13" spans="1:22" x14ac:dyDescent="0.25">
      <c r="A13" s="152"/>
      <c r="B13" s="155">
        <v>4</v>
      </c>
      <c r="C13" s="84"/>
      <c r="D13" s="156" t="s">
        <v>137</v>
      </c>
      <c r="E13" s="85">
        <f>(E20+E36+E41)</f>
        <v>1631164.46</v>
      </c>
      <c r="F13" s="85">
        <f t="shared" ref="F13:J13" si="5">(F20+F36+F41)</f>
        <v>1794507.93</v>
      </c>
      <c r="G13" s="85">
        <f t="shared" si="5"/>
        <v>2114062.19</v>
      </c>
      <c r="H13" s="85">
        <f t="shared" si="5"/>
        <v>2145508</v>
      </c>
      <c r="I13" s="85">
        <f t="shared" si="5"/>
        <v>2246508</v>
      </c>
      <c r="J13" s="85">
        <f t="shared" si="5"/>
        <v>2246508</v>
      </c>
      <c r="K13" s="148"/>
      <c r="L13" s="159"/>
      <c r="Q13" s="98"/>
      <c r="R13" s="98"/>
    </row>
    <row r="14" spans="1:22" x14ac:dyDescent="0.25">
      <c r="A14" s="152"/>
      <c r="B14" s="155">
        <v>5</v>
      </c>
      <c r="C14" s="84"/>
      <c r="D14" s="156" t="s">
        <v>89</v>
      </c>
      <c r="E14" s="85">
        <f>SUM(E25+E55+E59)</f>
        <v>122718.87999999999</v>
      </c>
      <c r="F14" s="85">
        <f t="shared" ref="F14:J14" si="6">SUM(F25+F55+F59)</f>
        <v>145433</v>
      </c>
      <c r="G14" s="85">
        <f t="shared" si="6"/>
        <v>195224.39</v>
      </c>
      <c r="H14" s="85">
        <f t="shared" si="6"/>
        <v>178830</v>
      </c>
      <c r="I14" s="85">
        <f t="shared" si="6"/>
        <v>180960</v>
      </c>
      <c r="J14" s="85">
        <f t="shared" si="6"/>
        <v>180960</v>
      </c>
      <c r="K14" s="161"/>
      <c r="L14" s="159"/>
      <c r="Q14" s="98"/>
      <c r="R14" s="98"/>
    </row>
    <row r="15" spans="1:22" x14ac:dyDescent="0.25">
      <c r="A15" s="243" t="s">
        <v>81</v>
      </c>
      <c r="B15" s="244"/>
      <c r="C15" s="245"/>
      <c r="D15" s="26" t="s">
        <v>82</v>
      </c>
      <c r="E15" s="93">
        <f t="shared" ref="E15:J15" si="7">SUM(E16+E32+E49+E54+E63)</f>
        <v>1808018.7099999997</v>
      </c>
      <c r="F15" s="93">
        <f t="shared" si="7"/>
        <v>2001080.93</v>
      </c>
      <c r="G15" s="93">
        <f t="shared" si="7"/>
        <v>2377526.58</v>
      </c>
      <c r="H15" s="93">
        <f t="shared" si="7"/>
        <v>2392578</v>
      </c>
      <c r="I15" s="93">
        <f t="shared" si="7"/>
        <v>2507634</v>
      </c>
      <c r="J15" s="93">
        <f t="shared" si="7"/>
        <v>2507634</v>
      </c>
      <c r="K15" s="162"/>
      <c r="L15" s="160"/>
      <c r="Q15" s="98"/>
      <c r="R15" s="98"/>
    </row>
    <row r="16" spans="1:22" x14ac:dyDescent="0.25">
      <c r="A16" s="234" t="s">
        <v>83</v>
      </c>
      <c r="B16" s="235"/>
      <c r="C16" s="236"/>
      <c r="D16" s="112" t="s">
        <v>84</v>
      </c>
      <c r="E16" s="127">
        <f>SUM(E17+E20+E25+E29)</f>
        <v>1677970.18</v>
      </c>
      <c r="F16" s="127">
        <f>SUM(F17+F20+F25+F29)</f>
        <v>1837100</v>
      </c>
      <c r="G16" s="127">
        <f t="shared" ref="G16:J16" si="8">SUM(G17+G20+G25+G29)</f>
        <v>2146654.19</v>
      </c>
      <c r="H16" s="127">
        <f t="shared" si="8"/>
        <v>2204100</v>
      </c>
      <c r="I16" s="127">
        <f t="shared" si="8"/>
        <v>2305100</v>
      </c>
      <c r="J16" s="127">
        <f t="shared" si="8"/>
        <v>2305100</v>
      </c>
      <c r="K16" s="162"/>
      <c r="L16" s="160"/>
      <c r="Q16" s="98"/>
      <c r="R16" s="98"/>
    </row>
    <row r="17" spans="1:18" x14ac:dyDescent="0.25">
      <c r="A17" s="257" t="s">
        <v>118</v>
      </c>
      <c r="B17" s="258"/>
      <c r="C17" s="259"/>
      <c r="D17" s="87" t="s">
        <v>85</v>
      </c>
      <c r="E17" s="101">
        <f>E18</f>
        <v>0.25</v>
      </c>
      <c r="F17" s="101">
        <f t="shared" ref="F17:J18" si="9">F18</f>
        <v>100</v>
      </c>
      <c r="G17" s="101">
        <f t="shared" si="9"/>
        <v>100</v>
      </c>
      <c r="H17" s="101">
        <f t="shared" si="9"/>
        <v>100</v>
      </c>
      <c r="I17" s="101">
        <f t="shared" si="9"/>
        <v>100</v>
      </c>
      <c r="J17" s="101">
        <f t="shared" si="9"/>
        <v>100</v>
      </c>
      <c r="K17" s="146">
        <f>SUM(E22+E27+E52+E57+E61+E66)</f>
        <v>1604269.8699999999</v>
      </c>
      <c r="L17" s="146">
        <f>SUM(F22+F27+F52+F57+F61+F66)</f>
        <v>1766873</v>
      </c>
      <c r="M17" s="146">
        <f>SUM(G22+G27+G52+G57+G61+G66)</f>
        <v>2114281.14</v>
      </c>
      <c r="N17" s="146">
        <f>SUM(H22+H27+H52+H57+H61+H66)</f>
        <v>2158315</v>
      </c>
      <c r="O17" s="146">
        <f>SUM(I22+I27+I52+I57+I61+I66)</f>
        <v>2255846</v>
      </c>
      <c r="P17" s="146">
        <f t="shared" ref="P17" si="10">SUM(J22+J27+J52+J57+J61+J66)</f>
        <v>2255846</v>
      </c>
      <c r="Q17" s="98"/>
      <c r="R17" s="98">
        <v>31</v>
      </c>
    </row>
    <row r="18" spans="1:18" x14ac:dyDescent="0.25">
      <c r="A18" s="219">
        <v>3</v>
      </c>
      <c r="B18" s="220"/>
      <c r="C18" s="221"/>
      <c r="D18" s="25" t="s">
        <v>13</v>
      </c>
      <c r="E18" s="95">
        <f>E19</f>
        <v>0.25</v>
      </c>
      <c r="F18" s="95">
        <f t="shared" si="9"/>
        <v>100</v>
      </c>
      <c r="G18" s="95">
        <f t="shared" si="9"/>
        <v>100</v>
      </c>
      <c r="H18" s="95">
        <f t="shared" si="9"/>
        <v>100</v>
      </c>
      <c r="I18" s="95">
        <f t="shared" si="9"/>
        <v>100</v>
      </c>
      <c r="J18" s="95">
        <f t="shared" si="9"/>
        <v>100</v>
      </c>
      <c r="K18" s="146">
        <f>SUM(E23+E28+E31+E38+E43+E53+E58+E62+E67)</f>
        <v>159800.87</v>
      </c>
      <c r="L18" s="146">
        <f t="shared" ref="L18" si="11">SUM(F23+F28+F38+F43+F53+F58+F62+F67)</f>
        <v>184827.93</v>
      </c>
      <c r="M18" s="146">
        <f>SUM(G23+G28+G38+G43+G53+G58+G62+G67)</f>
        <v>212305.44</v>
      </c>
      <c r="N18" s="146">
        <f t="shared" ref="N18" si="12">SUM(H23+H28+H38+H43+H53+H58+H62+H67)</f>
        <v>190813</v>
      </c>
      <c r="O18" s="146">
        <f t="shared" ref="O18" si="13">SUM(I23+I28+I38+I43+I53+I58+I62+I67)</f>
        <v>208308</v>
      </c>
      <c r="P18" s="146">
        <f t="shared" ref="P18" si="14">SUM(J23+J28+J38+J43+J53+J58+J62+J67)</f>
        <v>208308</v>
      </c>
      <c r="Q18" s="98"/>
      <c r="R18" s="98">
        <v>32</v>
      </c>
    </row>
    <row r="19" spans="1:18" x14ac:dyDescent="0.25">
      <c r="A19" s="222">
        <v>34</v>
      </c>
      <c r="B19" s="223"/>
      <c r="C19" s="224"/>
      <c r="D19" s="25" t="s">
        <v>57</v>
      </c>
      <c r="E19" s="95">
        <v>0.25</v>
      </c>
      <c r="F19" s="72">
        <v>100</v>
      </c>
      <c r="G19" s="72">
        <v>100</v>
      </c>
      <c r="H19" s="72">
        <v>100</v>
      </c>
      <c r="I19" s="72">
        <v>100</v>
      </c>
      <c r="J19" s="75">
        <v>100</v>
      </c>
      <c r="K19" s="146">
        <f>SUM(E19+E24)</f>
        <v>6119.69</v>
      </c>
      <c r="L19" s="146">
        <f>SUM(F19+F24)</f>
        <v>1200</v>
      </c>
      <c r="M19" s="146">
        <f t="shared" ref="M19" si="15">SUM(G19+G24)</f>
        <v>2760</v>
      </c>
      <c r="N19" s="146">
        <f t="shared" ref="N19" si="16">SUM(H19+H24)</f>
        <v>1270</v>
      </c>
      <c r="O19" s="146">
        <f t="shared" ref="O19" si="17">SUM(I19+I24)</f>
        <v>1300</v>
      </c>
      <c r="P19" s="146">
        <f t="shared" ref="P19" si="18">SUM(J19+J24)</f>
        <v>1300</v>
      </c>
      <c r="Q19" s="98"/>
      <c r="R19" s="98">
        <v>34</v>
      </c>
    </row>
    <row r="20" spans="1:18" ht="15" customHeight="1" x14ac:dyDescent="0.25">
      <c r="A20" s="231" t="s">
        <v>86</v>
      </c>
      <c r="B20" s="232"/>
      <c r="C20" s="233"/>
      <c r="D20" s="89" t="s">
        <v>87</v>
      </c>
      <c r="E20" s="100">
        <f>E21</f>
        <v>1591699.93</v>
      </c>
      <c r="F20" s="100">
        <f t="shared" ref="F20:J20" si="19">F21</f>
        <v>1737000</v>
      </c>
      <c r="G20" s="100">
        <f t="shared" si="19"/>
        <v>2056554.19</v>
      </c>
      <c r="H20" s="100">
        <f t="shared" si="19"/>
        <v>2094000</v>
      </c>
      <c r="I20" s="100">
        <f t="shared" si="19"/>
        <v>2195000</v>
      </c>
      <c r="J20" s="100">
        <f t="shared" si="19"/>
        <v>2195000</v>
      </c>
      <c r="K20" s="146">
        <f>SUM(E35+E48+E40+E45)</f>
        <v>37828.28</v>
      </c>
      <c r="L20" s="146">
        <f>SUM(F35+F48+F40+F45+F48)</f>
        <v>48180</v>
      </c>
      <c r="M20" s="146">
        <f>SUM(G35+G48+G40+G45+G48)</f>
        <v>48180</v>
      </c>
      <c r="N20" s="146">
        <f t="shared" ref="N20" si="20">SUM(H35+H48+H40+H45+H48)</f>
        <v>42180</v>
      </c>
      <c r="O20" s="146">
        <f>SUM(I40+I45)</f>
        <v>42180</v>
      </c>
      <c r="P20" s="146">
        <f>SUM(J40+J45)</f>
        <v>42180</v>
      </c>
      <c r="Q20" s="98"/>
      <c r="R20" s="98">
        <v>42</v>
      </c>
    </row>
    <row r="21" spans="1:18" x14ac:dyDescent="0.25">
      <c r="A21" s="219">
        <v>3</v>
      </c>
      <c r="B21" s="220"/>
      <c r="C21" s="221"/>
      <c r="D21" s="25" t="s">
        <v>13</v>
      </c>
      <c r="E21" s="95">
        <f>SUM(E22:E24)</f>
        <v>1591699.93</v>
      </c>
      <c r="F21" s="95">
        <f t="shared" ref="F21:J21" si="21">SUM(F22:F24)</f>
        <v>1737000</v>
      </c>
      <c r="G21" s="95">
        <f t="shared" si="21"/>
        <v>2056554.19</v>
      </c>
      <c r="H21" s="95">
        <f t="shared" si="21"/>
        <v>2094000</v>
      </c>
      <c r="I21" s="95">
        <f t="shared" si="21"/>
        <v>2195000</v>
      </c>
      <c r="J21" s="95">
        <f t="shared" si="21"/>
        <v>2195000</v>
      </c>
      <c r="K21" s="146">
        <f t="shared" ref="K21:M21" si="22">SUM(K17:K20)</f>
        <v>1808018.7099999997</v>
      </c>
      <c r="L21" s="146">
        <f t="shared" si="22"/>
        <v>2001080.93</v>
      </c>
      <c r="M21" s="146">
        <f t="shared" si="22"/>
        <v>2377526.58</v>
      </c>
      <c r="N21" s="146">
        <f>SUM(N17:N20)</f>
        <v>2392578</v>
      </c>
      <c r="O21" s="146">
        <f t="shared" ref="O21:P21" si="23">SUM(O17:O20)</f>
        <v>2507634</v>
      </c>
      <c r="P21" s="146">
        <f t="shared" si="23"/>
        <v>2507634</v>
      </c>
      <c r="Q21" s="98"/>
      <c r="R21" s="98"/>
    </row>
    <row r="22" spans="1:18" x14ac:dyDescent="0.25">
      <c r="A22" s="222">
        <v>31</v>
      </c>
      <c r="B22" s="223"/>
      <c r="C22" s="224"/>
      <c r="D22" s="25" t="s">
        <v>14</v>
      </c>
      <c r="E22" s="95">
        <v>1432321.65</v>
      </c>
      <c r="F22" s="72">
        <v>1567500</v>
      </c>
      <c r="G22" s="72">
        <v>1856440</v>
      </c>
      <c r="H22" s="72">
        <v>1918000</v>
      </c>
      <c r="I22" s="72">
        <v>2000000</v>
      </c>
      <c r="J22" s="75">
        <v>2000000</v>
      </c>
      <c r="K22" s="150"/>
      <c r="L22" s="150"/>
      <c r="M22" s="98"/>
      <c r="N22" s="98"/>
      <c r="O22" s="146">
        <f>SUM(O17:O19)</f>
        <v>2465454</v>
      </c>
      <c r="P22" s="98"/>
      <c r="Q22" s="98"/>
      <c r="R22" s="98"/>
    </row>
    <row r="23" spans="1:18" x14ac:dyDescent="0.25">
      <c r="A23" s="222">
        <v>32</v>
      </c>
      <c r="B23" s="223"/>
      <c r="C23" s="224"/>
      <c r="D23" s="25" t="s">
        <v>26</v>
      </c>
      <c r="E23" s="95">
        <v>153258.84</v>
      </c>
      <c r="F23" s="72">
        <v>168400</v>
      </c>
      <c r="G23" s="72">
        <v>197454.19</v>
      </c>
      <c r="H23" s="72">
        <v>174830</v>
      </c>
      <c r="I23" s="72">
        <v>193800</v>
      </c>
      <c r="J23" s="75">
        <v>193800</v>
      </c>
      <c r="K23" s="150"/>
      <c r="L23" s="150"/>
      <c r="M23" s="98"/>
      <c r="N23" s="98"/>
      <c r="O23" s="98"/>
      <c r="P23" s="98"/>
      <c r="Q23" s="98"/>
      <c r="R23" s="98"/>
    </row>
    <row r="24" spans="1:18" x14ac:dyDescent="0.25">
      <c r="A24" s="222">
        <v>34</v>
      </c>
      <c r="B24" s="223"/>
      <c r="C24" s="224"/>
      <c r="D24" s="25" t="s">
        <v>57</v>
      </c>
      <c r="E24" s="95">
        <v>6119.44</v>
      </c>
      <c r="F24" s="72">
        <v>1100</v>
      </c>
      <c r="G24" s="72">
        <v>2660</v>
      </c>
      <c r="H24" s="72">
        <v>1170</v>
      </c>
      <c r="I24" s="72">
        <v>1200</v>
      </c>
      <c r="J24" s="75">
        <v>1200</v>
      </c>
      <c r="K24" s="150"/>
      <c r="L24" s="150"/>
      <c r="M24" s="98"/>
      <c r="N24" s="98"/>
      <c r="O24" s="98"/>
      <c r="P24" s="98"/>
      <c r="Q24" s="98"/>
      <c r="R24" s="98"/>
    </row>
    <row r="25" spans="1:18" x14ac:dyDescent="0.25">
      <c r="A25" s="240" t="s">
        <v>88</v>
      </c>
      <c r="B25" s="241"/>
      <c r="C25" s="242"/>
      <c r="D25" s="90" t="s">
        <v>89</v>
      </c>
      <c r="E25" s="102">
        <f>E26</f>
        <v>86270</v>
      </c>
      <c r="F25" s="102">
        <f t="shared" ref="F25:J25" si="24">F26</f>
        <v>100000</v>
      </c>
      <c r="G25" s="102">
        <f t="shared" si="24"/>
        <v>90000</v>
      </c>
      <c r="H25" s="102">
        <f t="shared" si="24"/>
        <v>110000</v>
      </c>
      <c r="I25" s="102">
        <f t="shared" si="24"/>
        <v>110000</v>
      </c>
      <c r="J25" s="102">
        <f t="shared" si="24"/>
        <v>110000</v>
      </c>
      <c r="K25" s="151">
        <f>SUM(E33+E50+E64)</f>
        <v>54135.12</v>
      </c>
      <c r="L25" s="151">
        <f t="shared" ref="L25:P25" si="25">SUM(F33+F50+F64)</f>
        <v>61040</v>
      </c>
      <c r="M25" s="151">
        <f t="shared" si="25"/>
        <v>68140</v>
      </c>
      <c r="N25" s="151">
        <f t="shared" si="25"/>
        <v>68140</v>
      </c>
      <c r="O25" s="151">
        <f t="shared" si="25"/>
        <v>80066</v>
      </c>
      <c r="P25" s="151">
        <f t="shared" si="25"/>
        <v>80066</v>
      </c>
      <c r="Q25" s="98"/>
      <c r="R25" s="98">
        <v>1.1000000000000001</v>
      </c>
    </row>
    <row r="26" spans="1:18" x14ac:dyDescent="0.25">
      <c r="A26" s="219">
        <v>3</v>
      </c>
      <c r="B26" s="220"/>
      <c r="C26" s="221"/>
      <c r="D26" s="25" t="s">
        <v>13</v>
      </c>
      <c r="E26" s="95">
        <f>SUM(E27:E28)</f>
        <v>86270</v>
      </c>
      <c r="F26" s="95">
        <f t="shared" ref="F26:J26" si="26">SUM(F27:F28)</f>
        <v>100000</v>
      </c>
      <c r="G26" s="95">
        <f t="shared" si="26"/>
        <v>90000</v>
      </c>
      <c r="H26" s="95">
        <f t="shared" si="26"/>
        <v>110000</v>
      </c>
      <c r="I26" s="95">
        <f t="shared" si="26"/>
        <v>110000</v>
      </c>
      <c r="J26" s="95">
        <f t="shared" si="26"/>
        <v>110000</v>
      </c>
      <c r="K26" s="151">
        <f>E19</f>
        <v>0.25</v>
      </c>
      <c r="L26" s="151">
        <f>F19</f>
        <v>100</v>
      </c>
      <c r="M26" s="151">
        <f t="shared" ref="M26:P26" si="27">G19</f>
        <v>100</v>
      </c>
      <c r="N26" s="151">
        <f t="shared" si="27"/>
        <v>100</v>
      </c>
      <c r="O26" s="151">
        <f t="shared" si="27"/>
        <v>100</v>
      </c>
      <c r="P26" s="151">
        <f t="shared" si="27"/>
        <v>100</v>
      </c>
      <c r="Q26" s="98"/>
      <c r="R26" s="98">
        <v>3.2</v>
      </c>
    </row>
    <row r="27" spans="1:18" x14ac:dyDescent="0.25">
      <c r="A27" s="222">
        <v>31</v>
      </c>
      <c r="B27" s="223"/>
      <c r="C27" s="224"/>
      <c r="D27" s="25" t="s">
        <v>14</v>
      </c>
      <c r="E27" s="95">
        <v>83684.87</v>
      </c>
      <c r="F27" s="72">
        <v>95000</v>
      </c>
      <c r="G27" s="72">
        <v>88834.25</v>
      </c>
      <c r="H27" s="72">
        <v>106950</v>
      </c>
      <c r="I27" s="72">
        <v>108000</v>
      </c>
      <c r="J27" s="75">
        <v>108000</v>
      </c>
      <c r="K27" s="150">
        <f t="shared" ref="K27:P27" si="28">E36</f>
        <v>34483.75</v>
      </c>
      <c r="L27" s="150">
        <f t="shared" si="28"/>
        <v>34507.93</v>
      </c>
      <c r="M27" s="150">
        <f t="shared" si="28"/>
        <v>34508</v>
      </c>
      <c r="N27" s="150">
        <f t="shared" si="28"/>
        <v>34508</v>
      </c>
      <c r="O27" s="150">
        <f t="shared" si="28"/>
        <v>34508</v>
      </c>
      <c r="P27" s="150">
        <f t="shared" si="28"/>
        <v>34508</v>
      </c>
      <c r="Q27" s="98"/>
      <c r="R27" s="98">
        <v>4.4000000000000004</v>
      </c>
    </row>
    <row r="28" spans="1:18" x14ac:dyDescent="0.25">
      <c r="A28" s="222">
        <v>32</v>
      </c>
      <c r="B28" s="223"/>
      <c r="C28" s="224"/>
      <c r="D28" s="25" t="s">
        <v>26</v>
      </c>
      <c r="E28" s="95">
        <v>2585.13</v>
      </c>
      <c r="F28" s="72">
        <v>5000</v>
      </c>
      <c r="G28" s="72">
        <v>1165.75</v>
      </c>
      <c r="H28" s="72">
        <v>3050</v>
      </c>
      <c r="I28" s="72">
        <v>2000</v>
      </c>
      <c r="J28" s="75">
        <v>2000</v>
      </c>
      <c r="K28" s="150">
        <f t="shared" ref="K28:P28" si="29">SUM(E20+E41)</f>
        <v>1596680.71</v>
      </c>
      <c r="L28" s="150">
        <f t="shared" si="29"/>
        <v>1760000</v>
      </c>
      <c r="M28" s="150">
        <f t="shared" si="29"/>
        <v>2079554.19</v>
      </c>
      <c r="N28" s="150">
        <f t="shared" si="29"/>
        <v>2111000</v>
      </c>
      <c r="O28" s="150">
        <f t="shared" si="29"/>
        <v>2212000</v>
      </c>
      <c r="P28" s="150">
        <f t="shared" si="29"/>
        <v>2212000</v>
      </c>
      <c r="Q28" s="98"/>
      <c r="R28" s="98">
        <v>4.8</v>
      </c>
    </row>
    <row r="29" spans="1:18" ht="15" customHeight="1" x14ac:dyDescent="0.25">
      <c r="A29" s="216" t="s">
        <v>121</v>
      </c>
      <c r="B29" s="217"/>
      <c r="C29" s="218"/>
      <c r="D29" s="121" t="s">
        <v>120</v>
      </c>
      <c r="E29" s="122">
        <f>E30</f>
        <v>0</v>
      </c>
      <c r="F29" s="122">
        <f t="shared" ref="F29:J29" si="30">F30</f>
        <v>0</v>
      </c>
      <c r="G29" s="122">
        <f t="shared" si="30"/>
        <v>0</v>
      </c>
      <c r="H29" s="122">
        <f t="shared" si="30"/>
        <v>0</v>
      </c>
      <c r="I29" s="122">
        <f t="shared" si="30"/>
        <v>0</v>
      </c>
      <c r="J29" s="122">
        <f t="shared" si="30"/>
        <v>0</v>
      </c>
      <c r="K29" s="150"/>
      <c r="L29" s="150"/>
      <c r="M29" s="150"/>
      <c r="N29" s="150"/>
      <c r="O29" s="150"/>
      <c r="P29" s="150"/>
      <c r="Q29" s="98"/>
      <c r="R29" s="98"/>
    </row>
    <row r="30" spans="1:18" x14ac:dyDescent="0.25">
      <c r="A30" s="113">
        <v>3</v>
      </c>
      <c r="B30" s="114"/>
      <c r="C30" s="25"/>
      <c r="D30" s="25"/>
      <c r="E30" s="95">
        <f>E31</f>
        <v>0</v>
      </c>
      <c r="F30" s="95">
        <f t="shared" ref="F30:J30" si="31">F31</f>
        <v>0</v>
      </c>
      <c r="G30" s="95">
        <f t="shared" si="31"/>
        <v>0</v>
      </c>
      <c r="H30" s="95">
        <f t="shared" si="31"/>
        <v>0</v>
      </c>
      <c r="I30" s="95">
        <f t="shared" si="31"/>
        <v>0</v>
      </c>
      <c r="J30" s="95">
        <f t="shared" si="31"/>
        <v>0</v>
      </c>
      <c r="K30" s="150"/>
      <c r="L30" s="150"/>
      <c r="M30" s="150"/>
      <c r="N30" s="150"/>
      <c r="O30" s="150"/>
      <c r="P30" s="150"/>
      <c r="Q30" s="98"/>
      <c r="R30" s="98"/>
    </row>
    <row r="31" spans="1:18" x14ac:dyDescent="0.25">
      <c r="A31" s="222">
        <v>32</v>
      </c>
      <c r="B31" s="223"/>
      <c r="C31" s="224"/>
      <c r="D31" s="25" t="s">
        <v>26</v>
      </c>
      <c r="E31" s="95"/>
      <c r="F31" s="117">
        <v>0</v>
      </c>
      <c r="G31" s="117">
        <v>0</v>
      </c>
      <c r="H31" s="117">
        <v>0</v>
      </c>
      <c r="I31" s="117">
        <v>0</v>
      </c>
      <c r="J31" s="118">
        <v>0</v>
      </c>
      <c r="K31" s="150">
        <f>E59</f>
        <v>22465.039999999997</v>
      </c>
      <c r="L31" s="150"/>
      <c r="M31" s="150"/>
      <c r="N31" s="150"/>
      <c r="O31" s="150"/>
      <c r="P31" s="150"/>
      <c r="Q31" s="98"/>
      <c r="R31" s="98">
        <v>5.5</v>
      </c>
    </row>
    <row r="32" spans="1:18" ht="38.25" x14ac:dyDescent="0.25">
      <c r="A32" s="234" t="s">
        <v>90</v>
      </c>
      <c r="B32" s="235"/>
      <c r="C32" s="236"/>
      <c r="D32" s="128" t="s">
        <v>91</v>
      </c>
      <c r="E32" s="129">
        <f>SUM(E33+E36+E41+E46)</f>
        <v>39464.53</v>
      </c>
      <c r="F32" s="129">
        <f t="shared" ref="F32:J32" si="32">SUM(F33+F36+F41+F46)</f>
        <v>57507.93</v>
      </c>
      <c r="G32" s="129">
        <f t="shared" si="32"/>
        <v>57508</v>
      </c>
      <c r="H32" s="129">
        <f t="shared" si="32"/>
        <v>51508</v>
      </c>
      <c r="I32" s="129">
        <f t="shared" si="32"/>
        <v>51508</v>
      </c>
      <c r="J32" s="129">
        <f t="shared" si="32"/>
        <v>51508</v>
      </c>
      <c r="K32" s="151">
        <f t="shared" ref="K32:P32" si="33">SUM(E25+E55)</f>
        <v>100253.84</v>
      </c>
      <c r="L32" s="151">
        <f t="shared" si="33"/>
        <v>106812</v>
      </c>
      <c r="M32" s="151">
        <f t="shared" si="33"/>
        <v>105757.64</v>
      </c>
      <c r="N32" s="151">
        <f t="shared" si="33"/>
        <v>120324.5</v>
      </c>
      <c r="O32" s="151">
        <f t="shared" si="33"/>
        <v>120689</v>
      </c>
      <c r="P32" s="151">
        <f t="shared" si="33"/>
        <v>120689</v>
      </c>
      <c r="Q32" s="98"/>
      <c r="R32" s="98">
        <v>5.4</v>
      </c>
    </row>
    <row r="33" spans="1:18" ht="15" customHeight="1" x14ac:dyDescent="0.25">
      <c r="A33" s="225" t="s">
        <v>94</v>
      </c>
      <c r="B33" s="226"/>
      <c r="C33" s="227"/>
      <c r="D33" s="88" t="s">
        <v>12</v>
      </c>
      <c r="E33" s="104">
        <f>E34</f>
        <v>0</v>
      </c>
      <c r="F33" s="104">
        <f t="shared" ref="F33:J33" si="34">F34</f>
        <v>0</v>
      </c>
      <c r="G33" s="104">
        <f t="shared" si="34"/>
        <v>0</v>
      </c>
      <c r="H33" s="104">
        <f t="shared" si="34"/>
        <v>0</v>
      </c>
      <c r="I33" s="104">
        <f t="shared" si="34"/>
        <v>0</v>
      </c>
      <c r="J33" s="104">
        <f t="shared" si="34"/>
        <v>0</v>
      </c>
      <c r="K33" s="150">
        <f>SUM(E29+E46)</f>
        <v>0</v>
      </c>
      <c r="L33" s="151">
        <f>E59</f>
        <v>22465.039999999997</v>
      </c>
      <c r="M33" s="151"/>
      <c r="N33" s="151">
        <f>F59</f>
        <v>38621</v>
      </c>
      <c r="O33" s="151">
        <f>I59</f>
        <v>60271</v>
      </c>
      <c r="P33" s="151">
        <f>J59</f>
        <v>60271</v>
      </c>
      <c r="Q33" s="98"/>
      <c r="R33" s="98">
        <v>6</v>
      </c>
    </row>
    <row r="34" spans="1:18" ht="25.5" customHeight="1" x14ac:dyDescent="0.25">
      <c r="A34" s="228">
        <v>4</v>
      </c>
      <c r="B34" s="229"/>
      <c r="C34" s="230"/>
      <c r="D34" s="25" t="s">
        <v>15</v>
      </c>
      <c r="E34" s="123">
        <f>E35</f>
        <v>0</v>
      </c>
      <c r="F34" s="123">
        <f t="shared" ref="F34:J34" si="35">F35</f>
        <v>0</v>
      </c>
      <c r="G34" s="123">
        <f t="shared" si="35"/>
        <v>0</v>
      </c>
      <c r="H34" s="123">
        <f t="shared" si="35"/>
        <v>0</v>
      </c>
      <c r="I34" s="123">
        <f t="shared" si="35"/>
        <v>0</v>
      </c>
      <c r="J34" s="123">
        <f t="shared" si="35"/>
        <v>0</v>
      </c>
      <c r="K34" s="150"/>
      <c r="L34" s="151"/>
      <c r="M34" s="151"/>
      <c r="N34" s="151"/>
      <c r="O34" s="151"/>
      <c r="P34" s="151"/>
      <c r="Q34" s="98"/>
      <c r="R34" s="98"/>
    </row>
    <row r="35" spans="1:18" ht="25.5" customHeight="1" x14ac:dyDescent="0.25">
      <c r="A35" s="254">
        <v>42</v>
      </c>
      <c r="B35" s="255"/>
      <c r="C35" s="256"/>
      <c r="D35" s="25" t="s">
        <v>15</v>
      </c>
      <c r="E35" s="123"/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50"/>
      <c r="L35" s="151"/>
      <c r="M35" s="151"/>
      <c r="N35" s="151"/>
      <c r="O35" s="151"/>
      <c r="P35" s="151"/>
      <c r="Q35" s="98"/>
      <c r="R35" s="98"/>
    </row>
    <row r="36" spans="1:18" ht="25.5" x14ac:dyDescent="0.25">
      <c r="A36" s="251" t="s">
        <v>92</v>
      </c>
      <c r="B36" s="252"/>
      <c r="C36" s="253"/>
      <c r="D36" s="92" t="s">
        <v>56</v>
      </c>
      <c r="E36" s="103">
        <f t="shared" ref="E36:J36" si="36">SUM(E37+E39)</f>
        <v>34483.75</v>
      </c>
      <c r="F36" s="103">
        <f t="shared" si="36"/>
        <v>34507.93</v>
      </c>
      <c r="G36" s="103">
        <f t="shared" si="36"/>
        <v>34508</v>
      </c>
      <c r="H36" s="103">
        <f t="shared" si="36"/>
        <v>34508</v>
      </c>
      <c r="I36" s="103">
        <f t="shared" si="36"/>
        <v>34508</v>
      </c>
      <c r="J36" s="103">
        <f t="shared" si="36"/>
        <v>34508</v>
      </c>
      <c r="K36" s="150"/>
      <c r="L36" s="151"/>
      <c r="M36" s="151"/>
      <c r="N36" s="151"/>
      <c r="O36" s="151"/>
      <c r="P36" s="151"/>
      <c r="Q36" s="98"/>
      <c r="R36" s="98"/>
    </row>
    <row r="37" spans="1:18" x14ac:dyDescent="0.25">
      <c r="A37" s="219">
        <v>3</v>
      </c>
      <c r="B37" s="220"/>
      <c r="C37" s="221"/>
      <c r="D37" s="25" t="s">
        <v>13</v>
      </c>
      <c r="E37" s="95">
        <f>E38</f>
        <v>1636.25</v>
      </c>
      <c r="F37" s="95">
        <f t="shared" ref="F37:J37" si="37">F38</f>
        <v>1327.93</v>
      </c>
      <c r="G37" s="95">
        <f t="shared" si="37"/>
        <v>1328</v>
      </c>
      <c r="H37" s="95">
        <f t="shared" si="37"/>
        <v>1328</v>
      </c>
      <c r="I37" s="95">
        <f t="shared" si="37"/>
        <v>1328</v>
      </c>
      <c r="J37" s="95">
        <f t="shared" si="37"/>
        <v>1328</v>
      </c>
      <c r="K37" s="150"/>
      <c r="L37" s="151"/>
      <c r="M37" s="98"/>
      <c r="N37" s="98"/>
      <c r="O37" s="98"/>
      <c r="P37" s="98"/>
      <c r="Q37" s="98"/>
      <c r="R37" s="98"/>
    </row>
    <row r="38" spans="1:18" x14ac:dyDescent="0.25">
      <c r="A38" s="222">
        <v>32</v>
      </c>
      <c r="B38" s="223"/>
      <c r="C38" s="224"/>
      <c r="D38" s="25" t="s">
        <v>26</v>
      </c>
      <c r="E38" s="95">
        <v>1636.25</v>
      </c>
      <c r="F38" s="72">
        <v>1327.93</v>
      </c>
      <c r="G38" s="72">
        <v>1328</v>
      </c>
      <c r="H38" s="72">
        <v>1328</v>
      </c>
      <c r="I38" s="72">
        <v>1328</v>
      </c>
      <c r="J38" s="75">
        <v>1328</v>
      </c>
      <c r="K38" s="150">
        <f t="shared" ref="K38:P38" si="38">SUM(K25:K32)</f>
        <v>1808018.7100000002</v>
      </c>
      <c r="L38" s="150">
        <f t="shared" si="38"/>
        <v>1962459.93</v>
      </c>
      <c r="M38" s="150">
        <f t="shared" si="38"/>
        <v>2288059.83</v>
      </c>
      <c r="N38" s="150">
        <f t="shared" si="38"/>
        <v>2334072.5</v>
      </c>
      <c r="O38" s="150">
        <f t="shared" si="38"/>
        <v>2447363</v>
      </c>
      <c r="P38" s="150">
        <f t="shared" si="38"/>
        <v>2447363</v>
      </c>
      <c r="Q38" s="98"/>
      <c r="R38" s="98"/>
    </row>
    <row r="39" spans="1:18" ht="25.5" customHeight="1" x14ac:dyDescent="0.25">
      <c r="A39" s="219">
        <v>4</v>
      </c>
      <c r="B39" s="220"/>
      <c r="C39" s="221"/>
      <c r="D39" s="25" t="s">
        <v>15</v>
      </c>
      <c r="E39" s="95">
        <f>E40</f>
        <v>32847.5</v>
      </c>
      <c r="F39" s="95">
        <f t="shared" ref="F39:J39" si="39">F40</f>
        <v>33180</v>
      </c>
      <c r="G39" s="95">
        <f t="shared" si="39"/>
        <v>33180</v>
      </c>
      <c r="H39" s="95">
        <f t="shared" si="39"/>
        <v>33180</v>
      </c>
      <c r="I39" s="95">
        <f t="shared" si="39"/>
        <v>33180</v>
      </c>
      <c r="J39" s="95">
        <f t="shared" si="39"/>
        <v>33180</v>
      </c>
      <c r="K39" s="150"/>
      <c r="L39" s="151"/>
      <c r="M39" s="98"/>
      <c r="N39" s="98"/>
      <c r="O39" s="98"/>
      <c r="P39" s="98"/>
      <c r="Q39" s="98"/>
      <c r="R39" s="98"/>
    </row>
    <row r="40" spans="1:18" ht="24.75" customHeight="1" x14ac:dyDescent="0.25">
      <c r="A40" s="222">
        <v>42</v>
      </c>
      <c r="B40" s="223"/>
      <c r="C40" s="224"/>
      <c r="D40" s="25" t="s">
        <v>34</v>
      </c>
      <c r="E40" s="95">
        <v>32847.5</v>
      </c>
      <c r="F40" s="72">
        <v>33180</v>
      </c>
      <c r="G40" s="72">
        <v>33180</v>
      </c>
      <c r="H40" s="72">
        <v>33180</v>
      </c>
      <c r="I40" s="72">
        <v>33180</v>
      </c>
      <c r="J40" s="75">
        <v>33180</v>
      </c>
      <c r="K40" s="146">
        <f t="shared" ref="K40:M40" si="40">SUM(K32:K32)</f>
        <v>100253.84</v>
      </c>
      <c r="L40" s="146">
        <f t="shared" si="40"/>
        <v>106812</v>
      </c>
      <c r="M40" s="146">
        <f t="shared" si="40"/>
        <v>105757.64</v>
      </c>
      <c r="N40" s="146">
        <f>SUM(N32:N32)</f>
        <v>120324.5</v>
      </c>
      <c r="O40" s="146">
        <f>SUM(O32:O32)</f>
        <v>120689</v>
      </c>
      <c r="P40" s="146">
        <f>SUM(P32:P32)</f>
        <v>120689</v>
      </c>
      <c r="Q40" s="98"/>
      <c r="R40" s="98"/>
    </row>
    <row r="41" spans="1:18" x14ac:dyDescent="0.25">
      <c r="A41" s="231" t="s">
        <v>86</v>
      </c>
      <c r="B41" s="232"/>
      <c r="C41" s="233"/>
      <c r="D41" s="89" t="s">
        <v>87</v>
      </c>
      <c r="E41" s="100">
        <f>SUM(E42+E44)</f>
        <v>4980.78</v>
      </c>
      <c r="F41" s="100">
        <f t="shared" ref="F41:J41" si="41">SUM(F42+F44)</f>
        <v>23000</v>
      </c>
      <c r="G41" s="100">
        <f t="shared" si="41"/>
        <v>23000</v>
      </c>
      <c r="H41" s="100">
        <f t="shared" si="41"/>
        <v>17000</v>
      </c>
      <c r="I41" s="100">
        <f t="shared" si="41"/>
        <v>17000</v>
      </c>
      <c r="J41" s="100">
        <f t="shared" si="41"/>
        <v>17000</v>
      </c>
      <c r="K41" s="150"/>
      <c r="L41" s="151"/>
      <c r="M41" s="98"/>
      <c r="N41" s="98"/>
      <c r="O41" s="98"/>
      <c r="P41" s="98"/>
      <c r="Q41" s="98"/>
      <c r="R41" s="98"/>
    </row>
    <row r="42" spans="1:18" x14ac:dyDescent="0.25">
      <c r="A42" s="219">
        <v>3</v>
      </c>
      <c r="B42" s="220"/>
      <c r="C42" s="221"/>
      <c r="D42" s="25" t="s">
        <v>13</v>
      </c>
      <c r="E42" s="95">
        <f>E43</f>
        <v>0</v>
      </c>
      <c r="F42" s="95">
        <f t="shared" ref="F42:J42" si="42">F43</f>
        <v>8000</v>
      </c>
      <c r="G42" s="95">
        <f t="shared" si="42"/>
        <v>8000</v>
      </c>
      <c r="H42" s="95">
        <f t="shared" si="42"/>
        <v>8000</v>
      </c>
      <c r="I42" s="95">
        <f t="shared" si="42"/>
        <v>8000</v>
      </c>
      <c r="J42" s="95">
        <f t="shared" si="42"/>
        <v>8000</v>
      </c>
      <c r="K42" s="150"/>
      <c r="L42" s="151"/>
      <c r="M42" s="98"/>
      <c r="N42" s="98"/>
      <c r="O42" s="98"/>
      <c r="P42" s="98"/>
      <c r="Q42" s="98"/>
      <c r="R42" s="98"/>
    </row>
    <row r="43" spans="1:18" x14ac:dyDescent="0.25">
      <c r="A43" s="222">
        <v>32</v>
      </c>
      <c r="B43" s="223"/>
      <c r="C43" s="224"/>
      <c r="D43" s="25" t="s">
        <v>26</v>
      </c>
      <c r="E43" s="95"/>
      <c r="F43" s="72">
        <v>8000</v>
      </c>
      <c r="G43" s="72">
        <v>8000</v>
      </c>
      <c r="H43" s="72">
        <v>8000</v>
      </c>
      <c r="I43" s="72">
        <v>8000</v>
      </c>
      <c r="J43" s="75">
        <v>8000</v>
      </c>
      <c r="K43" s="150">
        <f>E25+E54</f>
        <v>122718.88</v>
      </c>
      <c r="L43" s="150"/>
      <c r="M43" s="98"/>
      <c r="N43" s="98"/>
      <c r="O43" s="98"/>
      <c r="P43" s="98"/>
      <c r="Q43" s="98"/>
      <c r="R43" s="98">
        <v>63</v>
      </c>
    </row>
    <row r="44" spans="1:18" ht="25.5" customHeight="1" x14ac:dyDescent="0.25">
      <c r="A44" s="219">
        <v>4</v>
      </c>
      <c r="B44" s="220"/>
      <c r="C44" s="221"/>
      <c r="D44" s="25" t="s">
        <v>15</v>
      </c>
      <c r="E44" s="95">
        <f>E45</f>
        <v>4980.78</v>
      </c>
      <c r="F44" s="95">
        <f t="shared" ref="F44:J44" si="43">F45</f>
        <v>15000</v>
      </c>
      <c r="G44" s="95">
        <f t="shared" si="43"/>
        <v>15000</v>
      </c>
      <c r="H44" s="95">
        <f t="shared" si="43"/>
        <v>9000</v>
      </c>
      <c r="I44" s="95">
        <f t="shared" si="43"/>
        <v>9000</v>
      </c>
      <c r="J44" s="95">
        <f t="shared" si="43"/>
        <v>9000</v>
      </c>
      <c r="K44" s="150"/>
      <c r="L44" s="151"/>
      <c r="M44" s="98"/>
      <c r="N44" s="98"/>
      <c r="O44" s="98"/>
      <c r="P44" s="98"/>
      <c r="Q44" s="98"/>
      <c r="R44" s="98">
        <v>64</v>
      </c>
    </row>
    <row r="45" spans="1:18" ht="24" customHeight="1" x14ac:dyDescent="0.25">
      <c r="A45" s="222">
        <v>42</v>
      </c>
      <c r="B45" s="223"/>
      <c r="C45" s="224"/>
      <c r="D45" s="25" t="s">
        <v>34</v>
      </c>
      <c r="E45" s="95">
        <v>4980.78</v>
      </c>
      <c r="F45" s="72">
        <v>15000</v>
      </c>
      <c r="G45" s="72">
        <v>15000</v>
      </c>
      <c r="H45" s="72">
        <v>9000</v>
      </c>
      <c r="I45" s="72">
        <v>9000</v>
      </c>
      <c r="J45" s="75">
        <v>9000</v>
      </c>
      <c r="K45" s="150"/>
      <c r="L45" s="150"/>
      <c r="M45" s="98"/>
      <c r="N45" s="98"/>
      <c r="O45" s="98"/>
      <c r="P45" s="98"/>
      <c r="Q45" s="98"/>
      <c r="R45" s="98">
        <v>65</v>
      </c>
    </row>
    <row r="46" spans="1:18" ht="15" customHeight="1" x14ac:dyDescent="0.25">
      <c r="A46" s="216" t="s">
        <v>121</v>
      </c>
      <c r="B46" s="217"/>
      <c r="C46" s="218"/>
      <c r="D46" s="121"/>
      <c r="E46" s="122">
        <f>E47</f>
        <v>0</v>
      </c>
      <c r="F46" s="119"/>
      <c r="G46" s="119"/>
      <c r="H46" s="119"/>
      <c r="I46" s="119"/>
      <c r="J46" s="120"/>
      <c r="K46" s="150"/>
      <c r="L46" s="150"/>
      <c r="M46" s="98"/>
      <c r="N46" s="98"/>
      <c r="O46" s="98"/>
      <c r="P46" s="98"/>
      <c r="Q46" s="98"/>
      <c r="R46" s="98">
        <v>66</v>
      </c>
    </row>
    <row r="47" spans="1:18" ht="25.5" customHeight="1" x14ac:dyDescent="0.25">
      <c r="A47" s="219">
        <v>4</v>
      </c>
      <c r="B47" s="220"/>
      <c r="C47" s="221"/>
      <c r="D47" s="25" t="s">
        <v>15</v>
      </c>
      <c r="E47" s="95">
        <f>E48</f>
        <v>0</v>
      </c>
      <c r="F47" s="95">
        <f t="shared" ref="F47:J47" si="44">F48</f>
        <v>0</v>
      </c>
      <c r="G47" s="95">
        <f t="shared" si="44"/>
        <v>0</v>
      </c>
      <c r="H47" s="95">
        <f t="shared" si="44"/>
        <v>0</v>
      </c>
      <c r="I47" s="95">
        <f t="shared" si="44"/>
        <v>0</v>
      </c>
      <c r="J47" s="95">
        <f t="shared" si="44"/>
        <v>0</v>
      </c>
      <c r="K47" s="150"/>
      <c r="L47" s="150"/>
      <c r="M47" s="98"/>
      <c r="N47" s="98"/>
      <c r="O47" s="98"/>
      <c r="P47" s="98"/>
      <c r="Q47" s="98"/>
      <c r="R47" s="98">
        <v>67</v>
      </c>
    </row>
    <row r="48" spans="1:18" ht="24.75" customHeight="1" x14ac:dyDescent="0.25">
      <c r="A48" s="222">
        <v>42</v>
      </c>
      <c r="B48" s="223"/>
      <c r="C48" s="224"/>
      <c r="D48" s="25" t="s">
        <v>34</v>
      </c>
      <c r="E48" s="95"/>
      <c r="F48" s="117">
        <v>0</v>
      </c>
      <c r="G48" s="117">
        <v>0</v>
      </c>
      <c r="H48" s="117">
        <v>0</v>
      </c>
      <c r="I48" s="117"/>
      <c r="J48" s="118"/>
      <c r="K48" s="150"/>
      <c r="L48" s="150"/>
      <c r="M48" s="98"/>
      <c r="N48" s="98"/>
      <c r="O48" s="98"/>
      <c r="P48" s="98"/>
      <c r="Q48" s="98"/>
      <c r="R48" s="98"/>
    </row>
    <row r="49" spans="1:18" ht="25.5" customHeight="1" x14ac:dyDescent="0.25">
      <c r="A49" s="234" t="s">
        <v>93</v>
      </c>
      <c r="B49" s="235"/>
      <c r="C49" s="236"/>
      <c r="D49" s="130" t="s">
        <v>95</v>
      </c>
      <c r="E49" s="129">
        <f>E50</f>
        <v>25785.68</v>
      </c>
      <c r="F49" s="129">
        <f t="shared" ref="F49:J50" si="45">F50</f>
        <v>28931</v>
      </c>
      <c r="G49" s="129">
        <f t="shared" si="45"/>
        <v>33831</v>
      </c>
      <c r="H49" s="129">
        <f t="shared" si="45"/>
        <v>33831</v>
      </c>
      <c r="I49" s="129">
        <f t="shared" si="45"/>
        <v>41200</v>
      </c>
      <c r="J49" s="129">
        <f t="shared" si="45"/>
        <v>41200</v>
      </c>
      <c r="K49" s="150"/>
      <c r="L49" s="151"/>
      <c r="M49" s="98"/>
      <c r="N49" s="98"/>
      <c r="O49" s="98"/>
      <c r="P49" s="98"/>
      <c r="Q49" s="98"/>
      <c r="R49" s="98"/>
    </row>
    <row r="50" spans="1:18" ht="15" customHeight="1" x14ac:dyDescent="0.25">
      <c r="A50" s="225" t="s">
        <v>102</v>
      </c>
      <c r="B50" s="226"/>
      <c r="C50" s="227"/>
      <c r="D50" s="88" t="s">
        <v>12</v>
      </c>
      <c r="E50" s="104">
        <f>E51</f>
        <v>25785.68</v>
      </c>
      <c r="F50" s="104">
        <f t="shared" si="45"/>
        <v>28931</v>
      </c>
      <c r="G50" s="104">
        <f t="shared" si="45"/>
        <v>33831</v>
      </c>
      <c r="H50" s="104">
        <f t="shared" si="45"/>
        <v>33831</v>
      </c>
      <c r="I50" s="104">
        <f t="shared" si="45"/>
        <v>41200</v>
      </c>
      <c r="J50" s="104">
        <f t="shared" si="45"/>
        <v>41200</v>
      </c>
      <c r="K50" s="150"/>
      <c r="L50" s="151"/>
      <c r="M50" s="98"/>
      <c r="N50" s="98"/>
      <c r="O50" s="98"/>
      <c r="P50" s="98"/>
      <c r="Q50" s="98"/>
      <c r="R50" s="98"/>
    </row>
    <row r="51" spans="1:18" x14ac:dyDescent="0.25">
      <c r="A51" s="219">
        <v>3</v>
      </c>
      <c r="B51" s="220"/>
      <c r="C51" s="221"/>
      <c r="D51" s="25" t="s">
        <v>13</v>
      </c>
      <c r="E51" s="95">
        <f>SUM(E52:E53)</f>
        <v>25785.68</v>
      </c>
      <c r="F51" s="95">
        <f t="shared" ref="F51:J51" si="46">SUM(F52:F53)</f>
        <v>28931</v>
      </c>
      <c r="G51" s="95">
        <f t="shared" si="46"/>
        <v>33831</v>
      </c>
      <c r="H51" s="95">
        <f t="shared" si="46"/>
        <v>33831</v>
      </c>
      <c r="I51" s="95">
        <f t="shared" si="46"/>
        <v>41200</v>
      </c>
      <c r="J51" s="95">
        <f t="shared" si="46"/>
        <v>41200</v>
      </c>
      <c r="K51" s="150"/>
      <c r="L51" s="151"/>
      <c r="M51" s="98"/>
      <c r="N51" s="98"/>
      <c r="O51" s="98"/>
      <c r="P51" s="98"/>
      <c r="Q51" s="98"/>
      <c r="R51" s="98"/>
    </row>
    <row r="52" spans="1:18" x14ac:dyDescent="0.25">
      <c r="A52" s="222">
        <v>31</v>
      </c>
      <c r="B52" s="223"/>
      <c r="C52" s="224"/>
      <c r="D52" s="25" t="s">
        <v>14</v>
      </c>
      <c r="E52" s="95">
        <v>25365.68</v>
      </c>
      <c r="F52" s="72">
        <v>28511</v>
      </c>
      <c r="G52" s="72">
        <v>31906</v>
      </c>
      <c r="H52" s="72">
        <v>31906</v>
      </c>
      <c r="I52" s="72">
        <v>39700</v>
      </c>
      <c r="J52" s="75">
        <v>39700</v>
      </c>
      <c r="K52" s="150"/>
      <c r="L52" s="150"/>
      <c r="M52" s="98"/>
      <c r="N52" s="98"/>
      <c r="O52" s="98"/>
      <c r="P52" s="98"/>
      <c r="Q52" s="98"/>
      <c r="R52" s="98"/>
    </row>
    <row r="53" spans="1:18" x14ac:dyDescent="0.25">
      <c r="A53" s="222">
        <v>32</v>
      </c>
      <c r="B53" s="223"/>
      <c r="C53" s="224"/>
      <c r="D53" s="25" t="s">
        <v>26</v>
      </c>
      <c r="E53" s="95">
        <v>420</v>
      </c>
      <c r="F53" s="72">
        <v>420</v>
      </c>
      <c r="G53" s="72">
        <v>1925</v>
      </c>
      <c r="H53" s="72">
        <v>1925</v>
      </c>
      <c r="I53" s="72">
        <v>1500</v>
      </c>
      <c r="J53" s="75">
        <v>1500</v>
      </c>
      <c r="K53" s="150"/>
      <c r="L53" s="150"/>
      <c r="M53" s="98"/>
      <c r="N53" s="98"/>
      <c r="O53" s="98"/>
      <c r="P53" s="98"/>
      <c r="Q53" s="98"/>
      <c r="R53" s="98"/>
    </row>
    <row r="54" spans="1:18" ht="25.5" customHeight="1" x14ac:dyDescent="0.25">
      <c r="A54" s="234" t="s">
        <v>96</v>
      </c>
      <c r="B54" s="235"/>
      <c r="C54" s="236"/>
      <c r="D54" s="130" t="s">
        <v>97</v>
      </c>
      <c r="E54" s="129">
        <f t="shared" ref="E54:J54" si="47">SUM(E55+E59)</f>
        <v>36448.879999999997</v>
      </c>
      <c r="F54" s="129">
        <f t="shared" si="47"/>
        <v>45433</v>
      </c>
      <c r="G54" s="129">
        <f t="shared" si="47"/>
        <v>105224.39</v>
      </c>
      <c r="H54" s="129">
        <f t="shared" si="47"/>
        <v>68830</v>
      </c>
      <c r="I54" s="129">
        <f t="shared" si="47"/>
        <v>70960</v>
      </c>
      <c r="J54" s="129">
        <f t="shared" si="47"/>
        <v>70960</v>
      </c>
      <c r="K54" s="150"/>
      <c r="L54" s="151">
        <v>26.09</v>
      </c>
      <c r="M54" s="98"/>
      <c r="N54" s="98"/>
      <c r="O54" s="98">
        <v>5309</v>
      </c>
      <c r="P54" s="98"/>
      <c r="Q54" s="98"/>
      <c r="R54" s="98"/>
    </row>
    <row r="55" spans="1:18" ht="15" customHeight="1" x14ac:dyDescent="0.25">
      <c r="A55" s="240" t="s">
        <v>88</v>
      </c>
      <c r="B55" s="241"/>
      <c r="C55" s="242"/>
      <c r="D55" s="90" t="s">
        <v>89</v>
      </c>
      <c r="E55" s="102">
        <f>E56</f>
        <v>13983.84</v>
      </c>
      <c r="F55" s="102">
        <f t="shared" ref="F55:J55" si="48">F56</f>
        <v>6812</v>
      </c>
      <c r="G55" s="102">
        <f t="shared" si="48"/>
        <v>15757.640000000001</v>
      </c>
      <c r="H55" s="102">
        <f t="shared" si="48"/>
        <v>10324.5</v>
      </c>
      <c r="I55" s="102">
        <f t="shared" si="48"/>
        <v>10689</v>
      </c>
      <c r="J55" s="102">
        <f t="shared" si="48"/>
        <v>10689</v>
      </c>
      <c r="K55" s="150"/>
      <c r="L55" s="151">
        <v>1431415</v>
      </c>
      <c r="M55" s="98">
        <v>34507.93</v>
      </c>
      <c r="N55" s="98"/>
      <c r="O55" s="98"/>
      <c r="P55" s="98"/>
      <c r="Q55" s="98"/>
      <c r="R55" s="98"/>
    </row>
    <row r="56" spans="1:18" x14ac:dyDescent="0.25">
      <c r="A56" s="219">
        <v>3</v>
      </c>
      <c r="B56" s="220"/>
      <c r="C56" s="221"/>
      <c r="D56" s="25" t="s">
        <v>13</v>
      </c>
      <c r="E56" s="95">
        <f>SUM(E57:E58)</f>
        <v>13983.84</v>
      </c>
      <c r="F56" s="95">
        <f t="shared" ref="F56:J56" si="49">SUM(F57:F58)</f>
        <v>6812</v>
      </c>
      <c r="G56" s="95">
        <f t="shared" si="49"/>
        <v>15757.640000000001</v>
      </c>
      <c r="H56" s="95">
        <f t="shared" si="49"/>
        <v>10324.5</v>
      </c>
      <c r="I56" s="95">
        <f t="shared" si="49"/>
        <v>10689</v>
      </c>
      <c r="J56" s="95">
        <f t="shared" si="49"/>
        <v>10689</v>
      </c>
      <c r="K56" s="150"/>
      <c r="L56" s="151">
        <v>79633.69</v>
      </c>
      <c r="M56" s="98">
        <v>15264</v>
      </c>
      <c r="N56" s="98"/>
      <c r="O56" s="98">
        <v>29199</v>
      </c>
      <c r="P56" s="98"/>
      <c r="Q56" s="98"/>
      <c r="R56" s="98"/>
    </row>
    <row r="57" spans="1:18" x14ac:dyDescent="0.25">
      <c r="A57" s="222">
        <v>31</v>
      </c>
      <c r="B57" s="223"/>
      <c r="C57" s="224"/>
      <c r="D57" s="25" t="s">
        <v>14</v>
      </c>
      <c r="E57" s="95">
        <v>13428.03</v>
      </c>
      <c r="F57" s="72">
        <v>6623</v>
      </c>
      <c r="G57" s="72">
        <v>15455.77</v>
      </c>
      <c r="H57" s="72">
        <v>10135.5</v>
      </c>
      <c r="I57" s="72">
        <v>10500</v>
      </c>
      <c r="J57" s="75">
        <v>10500</v>
      </c>
      <c r="K57" s="150"/>
      <c r="L57" s="150"/>
      <c r="M57" s="98"/>
      <c r="N57" s="98">
        <v>26544.560000000001</v>
      </c>
      <c r="O57" s="98"/>
      <c r="P57" s="98">
        <v>1402.6</v>
      </c>
      <c r="Q57" s="98"/>
      <c r="R57" s="98"/>
    </row>
    <row r="58" spans="1:18" x14ac:dyDescent="0.25">
      <c r="A58" s="222">
        <v>32</v>
      </c>
      <c r="B58" s="223"/>
      <c r="C58" s="224"/>
      <c r="D58" s="25" t="s">
        <v>26</v>
      </c>
      <c r="E58" s="95">
        <v>555.80999999999995</v>
      </c>
      <c r="F58" s="72">
        <v>189</v>
      </c>
      <c r="G58" s="72">
        <v>301.87</v>
      </c>
      <c r="H58" s="72">
        <v>189</v>
      </c>
      <c r="I58" s="72">
        <v>189</v>
      </c>
      <c r="J58" s="75">
        <v>189</v>
      </c>
      <c r="K58" s="150"/>
      <c r="L58" s="150">
        <f>SUM(L54:L57)</f>
        <v>1511074.78</v>
      </c>
      <c r="M58" s="150">
        <f>SUM(M53:M57)</f>
        <v>49771.93</v>
      </c>
      <c r="N58" s="150">
        <f t="shared" ref="N58:P58" si="50">SUM(N54:N57)</f>
        <v>26544.560000000001</v>
      </c>
      <c r="O58" s="150">
        <f t="shared" si="50"/>
        <v>34508</v>
      </c>
      <c r="P58" s="150">
        <f t="shared" si="50"/>
        <v>1402.6</v>
      </c>
      <c r="Q58" s="146">
        <f>SUM(L58:P58)</f>
        <v>1623301.87</v>
      </c>
      <c r="R58" s="98"/>
    </row>
    <row r="59" spans="1:18" x14ac:dyDescent="0.25">
      <c r="A59" s="237" t="s">
        <v>98</v>
      </c>
      <c r="B59" s="238"/>
      <c r="C59" s="239"/>
      <c r="D59" s="91" t="s">
        <v>99</v>
      </c>
      <c r="E59" s="106">
        <f>E60</f>
        <v>22465.039999999997</v>
      </c>
      <c r="F59" s="106">
        <f t="shared" ref="F59:J59" si="51">F60</f>
        <v>38621</v>
      </c>
      <c r="G59" s="106">
        <f t="shared" si="51"/>
        <v>89466.75</v>
      </c>
      <c r="H59" s="106">
        <f t="shared" si="51"/>
        <v>58505.5</v>
      </c>
      <c r="I59" s="106">
        <f t="shared" si="51"/>
        <v>60271</v>
      </c>
      <c r="J59" s="106">
        <f t="shared" si="51"/>
        <v>60271</v>
      </c>
      <c r="K59" s="150"/>
      <c r="L59" s="149"/>
      <c r="M59" s="98"/>
      <c r="N59" s="98"/>
      <c r="O59" s="98"/>
      <c r="P59" s="98"/>
      <c r="Q59" s="98"/>
      <c r="R59" s="98"/>
    </row>
    <row r="60" spans="1:18" x14ac:dyDescent="0.25">
      <c r="A60" s="219">
        <v>3</v>
      </c>
      <c r="B60" s="220"/>
      <c r="C60" s="221"/>
      <c r="D60" s="25" t="s">
        <v>13</v>
      </c>
      <c r="E60" s="95">
        <f>SUM(E61:E62)</f>
        <v>22465.039999999997</v>
      </c>
      <c r="F60" s="95">
        <f t="shared" ref="F60:J60" si="52">SUM(F61:F62)</f>
        <v>38621</v>
      </c>
      <c r="G60" s="95">
        <f t="shared" si="52"/>
        <v>89466.75</v>
      </c>
      <c r="H60" s="95">
        <f t="shared" si="52"/>
        <v>58505.5</v>
      </c>
      <c r="I60" s="95">
        <f t="shared" si="52"/>
        <v>60271</v>
      </c>
      <c r="J60" s="95">
        <f t="shared" si="52"/>
        <v>60271</v>
      </c>
      <c r="K60" s="150"/>
      <c r="L60" s="151"/>
      <c r="M60" s="98"/>
      <c r="N60" s="98"/>
      <c r="O60" s="98"/>
      <c r="P60" s="98"/>
      <c r="Q60" s="98"/>
      <c r="R60" s="98"/>
    </row>
    <row r="61" spans="1:18" x14ac:dyDescent="0.25">
      <c r="A61" s="222">
        <v>31</v>
      </c>
      <c r="B61" s="223"/>
      <c r="C61" s="224"/>
      <c r="D61" s="25" t="s">
        <v>14</v>
      </c>
      <c r="E61" s="95">
        <v>21501.94</v>
      </c>
      <c r="F61" s="72">
        <v>37550</v>
      </c>
      <c r="G61" s="72">
        <v>87756.12</v>
      </c>
      <c r="H61" s="72">
        <v>57434.5</v>
      </c>
      <c r="I61" s="72">
        <v>59200</v>
      </c>
      <c r="J61" s="75">
        <v>59200</v>
      </c>
      <c r="K61" s="150"/>
      <c r="L61" s="150"/>
      <c r="M61" s="98"/>
      <c r="N61" s="98"/>
      <c r="O61" s="98"/>
      <c r="P61" s="98"/>
      <c r="Q61" s="98"/>
      <c r="R61" s="98"/>
    </row>
    <row r="62" spans="1:18" x14ac:dyDescent="0.25">
      <c r="A62" s="222">
        <v>32</v>
      </c>
      <c r="B62" s="223"/>
      <c r="C62" s="224"/>
      <c r="D62" s="25" t="s">
        <v>26</v>
      </c>
      <c r="E62" s="95">
        <v>963.1</v>
      </c>
      <c r="F62" s="72">
        <v>1071</v>
      </c>
      <c r="G62" s="72">
        <v>1710.63</v>
      </c>
      <c r="H62" s="72">
        <v>1071</v>
      </c>
      <c r="I62" s="72">
        <v>1071</v>
      </c>
      <c r="J62" s="75">
        <v>1071</v>
      </c>
      <c r="K62" s="150"/>
      <c r="L62" s="150"/>
      <c r="M62" s="98">
        <v>7.5345000000000004</v>
      </c>
      <c r="N62" s="98"/>
      <c r="O62" s="98"/>
      <c r="P62" s="98"/>
      <c r="Q62" s="98"/>
      <c r="R62" s="98"/>
    </row>
    <row r="63" spans="1:18" ht="25.5" x14ac:dyDescent="0.25">
      <c r="A63" s="234" t="s">
        <v>100</v>
      </c>
      <c r="B63" s="235"/>
      <c r="C63" s="236"/>
      <c r="D63" s="130" t="s">
        <v>101</v>
      </c>
      <c r="E63" s="129">
        <f>E64</f>
        <v>28349.440000000002</v>
      </c>
      <c r="F63" s="129">
        <f t="shared" ref="F63:J64" si="53">F64</f>
        <v>32109</v>
      </c>
      <c r="G63" s="129">
        <f t="shared" si="53"/>
        <v>34309</v>
      </c>
      <c r="H63" s="129">
        <f t="shared" si="53"/>
        <v>34309</v>
      </c>
      <c r="I63" s="129">
        <f t="shared" si="53"/>
        <v>38866</v>
      </c>
      <c r="J63" s="129">
        <f t="shared" si="53"/>
        <v>38866</v>
      </c>
      <c r="K63" s="150"/>
      <c r="L63" s="151">
        <v>5.35</v>
      </c>
      <c r="M63" s="146">
        <f>L63/M62</f>
        <v>0.71006702501824925</v>
      </c>
      <c r="N63" s="98"/>
      <c r="O63" s="98"/>
      <c r="P63" s="98"/>
      <c r="Q63" s="98"/>
      <c r="R63" s="98"/>
    </row>
    <row r="64" spans="1:18" x14ac:dyDescent="0.25">
      <c r="A64" s="225" t="s">
        <v>94</v>
      </c>
      <c r="B64" s="226"/>
      <c r="C64" s="227"/>
      <c r="D64" s="88" t="s">
        <v>12</v>
      </c>
      <c r="E64" s="105">
        <f>E65</f>
        <v>28349.440000000002</v>
      </c>
      <c r="F64" s="105">
        <f t="shared" si="53"/>
        <v>32109</v>
      </c>
      <c r="G64" s="105">
        <f t="shared" si="53"/>
        <v>34309</v>
      </c>
      <c r="H64" s="105">
        <f t="shared" si="53"/>
        <v>34309</v>
      </c>
      <c r="I64" s="105">
        <f t="shared" si="53"/>
        <v>38866</v>
      </c>
      <c r="J64" s="105">
        <f t="shared" si="53"/>
        <v>38866</v>
      </c>
      <c r="K64" s="150"/>
      <c r="L64" s="149">
        <v>10040253.890000001</v>
      </c>
      <c r="M64" s="146">
        <f>L64/M62</f>
        <v>1332570.6934766739</v>
      </c>
      <c r="N64" s="98"/>
      <c r="O64" s="98"/>
      <c r="P64" s="98"/>
      <c r="Q64" s="98"/>
      <c r="R64" s="98"/>
    </row>
    <row r="65" spans="1:18" ht="14.25" customHeight="1" x14ac:dyDescent="0.25">
      <c r="A65" s="219">
        <v>3</v>
      </c>
      <c r="B65" s="220"/>
      <c r="C65" s="221"/>
      <c r="D65" s="25" t="s">
        <v>13</v>
      </c>
      <c r="E65" s="93">
        <f>SUM(E66:E67)</f>
        <v>28349.440000000002</v>
      </c>
      <c r="F65" s="93">
        <f t="shared" ref="F65:J65" si="54">SUM(F66:F67)</f>
        <v>32109</v>
      </c>
      <c r="G65" s="93">
        <f t="shared" si="54"/>
        <v>34309</v>
      </c>
      <c r="H65" s="93">
        <f t="shared" si="54"/>
        <v>34309</v>
      </c>
      <c r="I65" s="93">
        <f t="shared" si="54"/>
        <v>38866</v>
      </c>
      <c r="J65" s="93">
        <f t="shared" si="54"/>
        <v>38866</v>
      </c>
      <c r="K65" s="150"/>
      <c r="L65" s="149">
        <v>708838.57</v>
      </c>
      <c r="M65" s="146">
        <f>L65/M62</f>
        <v>94079.045723007483</v>
      </c>
      <c r="N65" s="98"/>
      <c r="O65" s="98"/>
      <c r="P65" s="98"/>
      <c r="Q65" s="98"/>
      <c r="R65" s="98"/>
    </row>
    <row r="66" spans="1:18" ht="15" customHeight="1" x14ac:dyDescent="0.25">
      <c r="A66" s="222">
        <v>31</v>
      </c>
      <c r="B66" s="223"/>
      <c r="C66" s="224"/>
      <c r="D66" s="25" t="s">
        <v>14</v>
      </c>
      <c r="E66" s="94">
        <v>27967.7</v>
      </c>
      <c r="F66" s="72">
        <v>31689</v>
      </c>
      <c r="G66" s="72">
        <v>33889</v>
      </c>
      <c r="H66" s="72">
        <v>33889</v>
      </c>
      <c r="I66" s="72">
        <v>38446</v>
      </c>
      <c r="J66" s="75">
        <v>38446</v>
      </c>
      <c r="K66" s="150"/>
      <c r="L66" s="150">
        <v>150078.82999999999</v>
      </c>
      <c r="M66" s="146">
        <f>L66/M62</f>
        <v>19918.88380118123</v>
      </c>
      <c r="N66" s="98"/>
      <c r="O66" s="98"/>
      <c r="P66" s="98"/>
      <c r="Q66" s="98"/>
      <c r="R66" s="98"/>
    </row>
    <row r="67" spans="1:18" x14ac:dyDescent="0.25">
      <c r="A67" s="222">
        <v>32</v>
      </c>
      <c r="B67" s="223"/>
      <c r="C67" s="224"/>
      <c r="D67" s="25" t="s">
        <v>26</v>
      </c>
      <c r="E67" s="95">
        <v>381.74</v>
      </c>
      <c r="F67" s="72">
        <v>420</v>
      </c>
      <c r="G67" s="72">
        <v>420</v>
      </c>
      <c r="H67" s="72">
        <v>420</v>
      </c>
      <c r="I67" s="72">
        <v>420</v>
      </c>
      <c r="J67" s="75">
        <v>420</v>
      </c>
      <c r="K67" s="150"/>
      <c r="L67" s="150">
        <v>26473.75</v>
      </c>
      <c r="M67" s="146">
        <f>L67/M62</f>
        <v>3513.6704492667063</v>
      </c>
      <c r="N67" s="98"/>
      <c r="O67" s="98"/>
      <c r="P67" s="98"/>
      <c r="Q67" s="98"/>
      <c r="R67" s="98"/>
    </row>
    <row r="68" spans="1:18" x14ac:dyDescent="0.25">
      <c r="K68" s="98"/>
      <c r="L68" s="146">
        <v>110075</v>
      </c>
      <c r="M68" s="146">
        <f>L68/M62</f>
        <v>14609.463136239961</v>
      </c>
      <c r="N68" s="98"/>
      <c r="O68" s="98"/>
      <c r="P68" s="98"/>
      <c r="Q68" s="98"/>
      <c r="R68" s="98"/>
    </row>
    <row r="69" spans="1:18" x14ac:dyDescent="0.25">
      <c r="B69" s="157" t="s">
        <v>138</v>
      </c>
      <c r="K69" s="98"/>
      <c r="L69" s="146">
        <v>178712.5</v>
      </c>
      <c r="M69" s="146">
        <f>L69/M62</f>
        <v>23719.224898798857</v>
      </c>
      <c r="N69" s="98"/>
      <c r="O69" s="98"/>
      <c r="P69" s="98"/>
      <c r="Q69" s="98"/>
      <c r="R69" s="98"/>
    </row>
    <row r="70" spans="1:18" x14ac:dyDescent="0.25">
      <c r="B70" s="157" t="s">
        <v>139</v>
      </c>
      <c r="K70" s="98"/>
      <c r="L70" s="98">
        <v>88492.479999999996</v>
      </c>
      <c r="M70" s="146">
        <f>L70/M62</f>
        <v>11744.970469175127</v>
      </c>
      <c r="N70" s="98"/>
      <c r="O70" s="98"/>
      <c r="P70" s="98"/>
      <c r="Q70" s="98"/>
      <c r="R70" s="98"/>
    </row>
    <row r="71" spans="1:18" x14ac:dyDescent="0.25">
      <c r="E71" s="107"/>
      <c r="K71" s="98"/>
      <c r="L71" s="98">
        <v>10567.88</v>
      </c>
      <c r="M71" s="146">
        <f>L71/M62</f>
        <v>1402.5987125887582</v>
      </c>
      <c r="N71" s="146">
        <f>SUM(M68:M71)</f>
        <v>51476.257216802696</v>
      </c>
      <c r="O71" s="98"/>
      <c r="P71" s="98"/>
      <c r="Q71" s="98"/>
      <c r="R71" s="98"/>
    </row>
    <row r="72" spans="1:18" x14ac:dyDescent="0.25">
      <c r="E72" s="107"/>
      <c r="K72" s="98"/>
      <c r="L72" s="98"/>
      <c r="M72" s="98"/>
      <c r="N72" s="98"/>
      <c r="O72" s="98"/>
      <c r="P72" s="98"/>
      <c r="Q72" s="98"/>
      <c r="R72" s="98"/>
    </row>
    <row r="73" spans="1:18" x14ac:dyDescent="0.25">
      <c r="E73" s="107"/>
      <c r="F73" s="107"/>
    </row>
    <row r="74" spans="1:18" x14ac:dyDescent="0.25">
      <c r="E74" s="107"/>
      <c r="F74" s="107"/>
    </row>
    <row r="75" spans="1:18" x14ac:dyDescent="0.25">
      <c r="E75" s="107"/>
      <c r="F75" s="107"/>
    </row>
    <row r="76" spans="1:18" x14ac:dyDescent="0.25">
      <c r="E76" s="107"/>
      <c r="F76" s="107"/>
    </row>
    <row r="77" spans="1:18" x14ac:dyDescent="0.25">
      <c r="E77" s="107"/>
      <c r="F77" s="107"/>
    </row>
    <row r="78" spans="1:18" x14ac:dyDescent="0.25">
      <c r="E78" s="107"/>
    </row>
  </sheetData>
  <mergeCells count="58">
    <mergeCell ref="A64:C64"/>
    <mergeCell ref="A65:C65"/>
    <mergeCell ref="A66:C66"/>
    <mergeCell ref="A67:C67"/>
    <mergeCell ref="A17:C17"/>
    <mergeCell ref="A18:C18"/>
    <mergeCell ref="A20:C20"/>
    <mergeCell ref="A19:C19"/>
    <mergeCell ref="A42:C42"/>
    <mergeCell ref="A43:C43"/>
    <mergeCell ref="A44:C44"/>
    <mergeCell ref="A45:C45"/>
    <mergeCell ref="A50:C50"/>
    <mergeCell ref="A49:C49"/>
    <mergeCell ref="A51:C51"/>
    <mergeCell ref="A52:C52"/>
    <mergeCell ref="A26:C26"/>
    <mergeCell ref="A27:C27"/>
    <mergeCell ref="A28:C28"/>
    <mergeCell ref="A32:C32"/>
    <mergeCell ref="A36:C36"/>
    <mergeCell ref="A35:C35"/>
    <mergeCell ref="A25:C25"/>
    <mergeCell ref="A21:C21"/>
    <mergeCell ref="A22:C22"/>
    <mergeCell ref="A24:C24"/>
    <mergeCell ref="A23:C23"/>
    <mergeCell ref="A15:C15"/>
    <mergeCell ref="A16:C16"/>
    <mergeCell ref="A6:C6"/>
    <mergeCell ref="A3:J3"/>
    <mergeCell ref="A1:J1"/>
    <mergeCell ref="A8:C8"/>
    <mergeCell ref="A9:C9"/>
    <mergeCell ref="A10:C10"/>
    <mergeCell ref="A53:C53"/>
    <mergeCell ref="A54:C54"/>
    <mergeCell ref="A55:C55"/>
    <mergeCell ref="A60:C60"/>
    <mergeCell ref="A61:C61"/>
    <mergeCell ref="A62:C62"/>
    <mergeCell ref="A63:C63"/>
    <mergeCell ref="A56:C56"/>
    <mergeCell ref="A57:C57"/>
    <mergeCell ref="A58:C58"/>
    <mergeCell ref="A59:C59"/>
    <mergeCell ref="A46:C46"/>
    <mergeCell ref="A47:C47"/>
    <mergeCell ref="A48:C48"/>
    <mergeCell ref="A29:C29"/>
    <mergeCell ref="A31:C31"/>
    <mergeCell ref="A33:C33"/>
    <mergeCell ref="A34:C34"/>
    <mergeCell ref="A37:C37"/>
    <mergeCell ref="A38:C38"/>
    <mergeCell ref="A39:C39"/>
    <mergeCell ref="A40:C40"/>
    <mergeCell ref="A41:C4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1C32-0A1B-470E-BAF6-885DAE35FC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Sheet2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 Pivalica</cp:lastModifiedBy>
  <cp:lastPrinted>2024-10-07T12:28:11Z</cp:lastPrinted>
  <dcterms:created xsi:type="dcterms:W3CDTF">2022-08-12T12:51:27Z</dcterms:created>
  <dcterms:modified xsi:type="dcterms:W3CDTF">2024-11-20T12:28:07Z</dcterms:modified>
</cp:coreProperties>
</file>